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E:\Advisement\Advisement 9th Grade 2016-2017\Commit to the C 2017 FINAL\Reality Store 2017\"/>
    </mc:Choice>
  </mc:AlternateContent>
  <bookViews>
    <workbookView xWindow="0" yWindow="0" windowWidth="24000" windowHeight="11025"/>
  </bookViews>
  <sheets>
    <sheet name="2016 Pay" sheetId="6" r:id="rId1"/>
    <sheet name="C Day" sheetId="2" r:id="rId2"/>
    <sheet name="Fed WH Calc" sheetId="4" r:id="rId3"/>
  </sheets>
  <definedNames>
    <definedName name="Slicer_Career_Occupation">#N/A</definedName>
  </definedNames>
  <calcPr calcId="152511"/>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F11" i="4" l="1"/>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11" i="4"/>
  <c r="D17" i="4"/>
  <c r="D21" i="4"/>
  <c r="D25" i="4"/>
  <c r="D33" i="4"/>
  <c r="D37" i="4"/>
  <c r="D41" i="4"/>
  <c r="D49" i="4"/>
  <c r="D53" i="4"/>
  <c r="D57" i="4"/>
  <c r="D65" i="4"/>
  <c r="D69" i="4"/>
  <c r="D73" i="4"/>
  <c r="D81" i="4"/>
  <c r="D85" i="4"/>
  <c r="D89" i="4"/>
  <c r="D97" i="4"/>
  <c r="D101" i="4"/>
  <c r="D105" i="4"/>
  <c r="D113" i="4"/>
  <c r="D117" i="4"/>
  <c r="D121" i="4"/>
  <c r="D129" i="4"/>
  <c r="D133" i="4"/>
  <c r="D137" i="4"/>
  <c r="D145" i="4"/>
  <c r="D149" i="4"/>
  <c r="D153" i="4"/>
  <c r="D161" i="4"/>
  <c r="D165" i="4"/>
  <c r="D169" i="4"/>
  <c r="D177" i="4"/>
  <c r="D181" i="4"/>
  <c r="D185" i="4"/>
  <c r="D193" i="4"/>
  <c r="D197" i="4"/>
  <c r="D201" i="4"/>
  <c r="D209" i="4"/>
  <c r="D213" i="4"/>
  <c r="D215" i="4"/>
  <c r="D217" i="4"/>
  <c r="D225" i="4"/>
  <c r="D229" i="4"/>
  <c r="D231" i="4"/>
  <c r="D233" i="4"/>
  <c r="D241" i="4"/>
  <c r="D245" i="4"/>
  <c r="D247" i="4"/>
  <c r="D249" i="4"/>
  <c r="D257" i="4"/>
  <c r="D261" i="4"/>
  <c r="D263" i="4"/>
  <c r="D265" i="4"/>
  <c r="D273" i="4"/>
  <c r="D277" i="4"/>
  <c r="D279" i="4"/>
  <c r="D281" i="4"/>
  <c r="D289" i="4"/>
  <c r="D293" i="4"/>
  <c r="D295" i="4"/>
  <c r="D297" i="4"/>
  <c r="D303" i="4"/>
  <c r="D305" i="4"/>
  <c r="D11" i="4"/>
  <c r="G11" i="4" s="1"/>
  <c r="A307" i="4"/>
  <c r="D307" i="4" s="1"/>
  <c r="A305" i="4"/>
  <c r="A306" i="4" s="1"/>
  <c r="D306" i="4" s="1"/>
  <c r="A304" i="4"/>
  <c r="D304" i="4" s="1"/>
  <c r="A303" i="4"/>
  <c r="A301" i="4"/>
  <c r="A302" i="4" s="1"/>
  <c r="D302" i="4" s="1"/>
  <c r="A299" i="4"/>
  <c r="A300" i="4" s="1"/>
  <c r="D300" i="4" s="1"/>
  <c r="A297" i="4"/>
  <c r="A298" i="4" s="1"/>
  <c r="D298" i="4" s="1"/>
  <c r="A296" i="4"/>
  <c r="D296" i="4" s="1"/>
  <c r="A295" i="4"/>
  <c r="A293" i="4"/>
  <c r="A294" i="4" s="1"/>
  <c r="D294" i="4" s="1"/>
  <c r="A291" i="4"/>
  <c r="D291" i="4" s="1"/>
  <c r="A289" i="4"/>
  <c r="A290" i="4" s="1"/>
  <c r="D290" i="4" s="1"/>
  <c r="A288" i="4"/>
  <c r="D288" i="4" s="1"/>
  <c r="A287" i="4"/>
  <c r="D287" i="4" s="1"/>
  <c r="A285" i="4"/>
  <c r="A286" i="4" s="1"/>
  <c r="D286" i="4" s="1"/>
  <c r="A283" i="4"/>
  <c r="A284" i="4" s="1"/>
  <c r="D284" i="4" s="1"/>
  <c r="A281" i="4"/>
  <c r="A282" i="4" s="1"/>
  <c r="D282" i="4" s="1"/>
  <c r="A280" i="4"/>
  <c r="D280" i="4" s="1"/>
  <c r="A279" i="4"/>
  <c r="A277" i="4"/>
  <c r="A278" i="4" s="1"/>
  <c r="D278" i="4" s="1"/>
  <c r="A275" i="4"/>
  <c r="D275" i="4" s="1"/>
  <c r="A273" i="4"/>
  <c r="A274" i="4" s="1"/>
  <c r="D274" i="4" s="1"/>
  <c r="A272" i="4"/>
  <c r="D272" i="4" s="1"/>
  <c r="A271" i="4"/>
  <c r="D271" i="4" s="1"/>
  <c r="A269" i="4"/>
  <c r="A270" i="4" s="1"/>
  <c r="D270" i="4" s="1"/>
  <c r="A267" i="4"/>
  <c r="A268" i="4" s="1"/>
  <c r="D268" i="4" s="1"/>
  <c r="A265" i="4"/>
  <c r="A266" i="4" s="1"/>
  <c r="D266" i="4" s="1"/>
  <c r="A264" i="4"/>
  <c r="D264" i="4" s="1"/>
  <c r="A263" i="4"/>
  <c r="A261" i="4"/>
  <c r="A262" i="4" s="1"/>
  <c r="D262" i="4" s="1"/>
  <c r="A259" i="4"/>
  <c r="D259" i="4" s="1"/>
  <c r="A257" i="4"/>
  <c r="A258" i="4" s="1"/>
  <c r="D258" i="4" s="1"/>
  <c r="A256" i="4"/>
  <c r="D256" i="4" s="1"/>
  <c r="A255" i="4"/>
  <c r="D255" i="4" s="1"/>
  <c r="A253" i="4"/>
  <c r="A254" i="4" s="1"/>
  <c r="D254" i="4" s="1"/>
  <c r="A251" i="4"/>
  <c r="A252" i="4" s="1"/>
  <c r="D252" i="4" s="1"/>
  <c r="A249" i="4"/>
  <c r="A250" i="4" s="1"/>
  <c r="D250" i="4" s="1"/>
  <c r="A248" i="4"/>
  <c r="D248" i="4" s="1"/>
  <c r="A247" i="4"/>
  <c r="A245" i="4"/>
  <c r="A246" i="4" s="1"/>
  <c r="D246" i="4" s="1"/>
  <c r="A243" i="4"/>
  <c r="D243" i="4" s="1"/>
  <c r="A241" i="4"/>
  <c r="A242" i="4" s="1"/>
  <c r="D242" i="4" s="1"/>
  <c r="A240" i="4"/>
  <c r="D240" i="4" s="1"/>
  <c r="A239" i="4"/>
  <c r="D239" i="4" s="1"/>
  <c r="A237" i="4"/>
  <c r="A238" i="4" s="1"/>
  <c r="D238" i="4" s="1"/>
  <c r="A235" i="4"/>
  <c r="A236" i="4" s="1"/>
  <c r="D236" i="4" s="1"/>
  <c r="A233" i="4"/>
  <c r="A234" i="4" s="1"/>
  <c r="D234" i="4" s="1"/>
  <c r="A232" i="4"/>
  <c r="D232" i="4" s="1"/>
  <c r="A231" i="4"/>
  <c r="A229" i="4"/>
  <c r="A230" i="4" s="1"/>
  <c r="D230" i="4" s="1"/>
  <c r="A227" i="4"/>
  <c r="D227" i="4" s="1"/>
  <c r="A225" i="4"/>
  <c r="A226" i="4" s="1"/>
  <c r="D226" i="4" s="1"/>
  <c r="A224" i="4"/>
  <c r="D224" i="4" s="1"/>
  <c r="A223" i="4"/>
  <c r="D223" i="4" s="1"/>
  <c r="A221" i="4"/>
  <c r="A222" i="4" s="1"/>
  <c r="D222" i="4" s="1"/>
  <c r="A219" i="4"/>
  <c r="A220" i="4" s="1"/>
  <c r="D220" i="4" s="1"/>
  <c r="A217" i="4"/>
  <c r="A218" i="4" s="1"/>
  <c r="D218" i="4" s="1"/>
  <c r="A216" i="4"/>
  <c r="D216" i="4" s="1"/>
  <c r="A215" i="4"/>
  <c r="A213" i="4"/>
  <c r="A214" i="4" s="1"/>
  <c r="D214" i="4" s="1"/>
  <c r="A211" i="4"/>
  <c r="D211" i="4" s="1"/>
  <c r="A209" i="4"/>
  <c r="A210" i="4" s="1"/>
  <c r="D210" i="4" s="1"/>
  <c r="A208" i="4"/>
  <c r="D208" i="4" s="1"/>
  <c r="A207" i="4"/>
  <c r="D207" i="4" s="1"/>
  <c r="A205" i="4"/>
  <c r="A206" i="4" s="1"/>
  <c r="D206" i="4" s="1"/>
  <c r="A203" i="4"/>
  <c r="A204" i="4" s="1"/>
  <c r="D204" i="4" s="1"/>
  <c r="A201" i="4"/>
  <c r="A202" i="4" s="1"/>
  <c r="D202" i="4" s="1"/>
  <c r="A200" i="4"/>
  <c r="D200" i="4" s="1"/>
  <c r="A199" i="4"/>
  <c r="D199" i="4" s="1"/>
  <c r="A197" i="4"/>
  <c r="A198" i="4" s="1"/>
  <c r="D198" i="4" s="1"/>
  <c r="A195" i="4"/>
  <c r="D195" i="4" s="1"/>
  <c r="A193" i="4"/>
  <c r="A194" i="4" s="1"/>
  <c r="D194" i="4" s="1"/>
  <c r="A192" i="4"/>
  <c r="D192" i="4" s="1"/>
  <c r="A191" i="4"/>
  <c r="D191" i="4" s="1"/>
  <c r="A189" i="4"/>
  <c r="A190" i="4" s="1"/>
  <c r="D190" i="4" s="1"/>
  <c r="A187" i="4"/>
  <c r="A188" i="4" s="1"/>
  <c r="D188" i="4" s="1"/>
  <c r="A185" i="4"/>
  <c r="A186" i="4" s="1"/>
  <c r="D186" i="4" s="1"/>
  <c r="A184" i="4"/>
  <c r="D184" i="4" s="1"/>
  <c r="A183" i="4"/>
  <c r="D183" i="4" s="1"/>
  <c r="A181" i="4"/>
  <c r="A182" i="4" s="1"/>
  <c r="D182" i="4" s="1"/>
  <c r="A179" i="4"/>
  <c r="D179" i="4" s="1"/>
  <c r="A177" i="4"/>
  <c r="A178" i="4" s="1"/>
  <c r="D178" i="4" s="1"/>
  <c r="A176" i="4"/>
  <c r="D176" i="4" s="1"/>
  <c r="A175" i="4"/>
  <c r="D175" i="4" s="1"/>
  <c r="A173" i="4"/>
  <c r="A174" i="4" s="1"/>
  <c r="D174" i="4" s="1"/>
  <c r="A171" i="4"/>
  <c r="A172" i="4" s="1"/>
  <c r="D172" i="4" s="1"/>
  <c r="A169" i="4"/>
  <c r="A170" i="4" s="1"/>
  <c r="D170" i="4" s="1"/>
  <c r="A168" i="4"/>
  <c r="D168" i="4" s="1"/>
  <c r="A167" i="4"/>
  <c r="D167" i="4" s="1"/>
  <c r="A165" i="4"/>
  <c r="A166" i="4" s="1"/>
  <c r="D166" i="4" s="1"/>
  <c r="A163" i="4"/>
  <c r="D163" i="4" s="1"/>
  <c r="A161" i="4"/>
  <c r="A162" i="4" s="1"/>
  <c r="D162" i="4" s="1"/>
  <c r="A160" i="4"/>
  <c r="D160" i="4" s="1"/>
  <c r="A159" i="4"/>
  <c r="D159" i="4" s="1"/>
  <c r="A157" i="4"/>
  <c r="A158" i="4" s="1"/>
  <c r="D158" i="4" s="1"/>
  <c r="A155" i="4"/>
  <c r="A156" i="4" s="1"/>
  <c r="D156" i="4" s="1"/>
  <c r="A153" i="4"/>
  <c r="A154" i="4" s="1"/>
  <c r="D154" i="4" s="1"/>
  <c r="A152" i="4"/>
  <c r="D152" i="4" s="1"/>
  <c r="A151" i="4"/>
  <c r="D151" i="4" s="1"/>
  <c r="A149" i="4"/>
  <c r="A150" i="4" s="1"/>
  <c r="D150" i="4" s="1"/>
  <c r="A147" i="4"/>
  <c r="D147" i="4" s="1"/>
  <c r="A145" i="4"/>
  <c r="A146" i="4" s="1"/>
  <c r="D146" i="4" s="1"/>
  <c r="A144" i="4"/>
  <c r="D144" i="4" s="1"/>
  <c r="A143" i="4"/>
  <c r="D143" i="4" s="1"/>
  <c r="A141" i="4"/>
  <c r="A142" i="4" s="1"/>
  <c r="D142" i="4" s="1"/>
  <c r="A139" i="4"/>
  <c r="A140" i="4" s="1"/>
  <c r="D140" i="4" s="1"/>
  <c r="A137" i="4"/>
  <c r="A138" i="4" s="1"/>
  <c r="D138" i="4" s="1"/>
  <c r="A136" i="4"/>
  <c r="D136" i="4" s="1"/>
  <c r="A135" i="4"/>
  <c r="D135" i="4" s="1"/>
  <c r="A133" i="4"/>
  <c r="A134" i="4" s="1"/>
  <c r="D134" i="4" s="1"/>
  <c r="A131" i="4"/>
  <c r="D131" i="4" s="1"/>
  <c r="A129" i="4"/>
  <c r="A130" i="4" s="1"/>
  <c r="D130" i="4" s="1"/>
  <c r="A128" i="4"/>
  <c r="D128" i="4" s="1"/>
  <c r="A127" i="4"/>
  <c r="D127" i="4" s="1"/>
  <c r="A125" i="4"/>
  <c r="A126" i="4" s="1"/>
  <c r="D126" i="4" s="1"/>
  <c r="A123" i="4"/>
  <c r="A124" i="4" s="1"/>
  <c r="D124" i="4" s="1"/>
  <c r="A121" i="4"/>
  <c r="A122" i="4" s="1"/>
  <c r="D122" i="4" s="1"/>
  <c r="A120" i="4"/>
  <c r="D120" i="4" s="1"/>
  <c r="A119" i="4"/>
  <c r="D119" i="4" s="1"/>
  <c r="A117" i="4"/>
  <c r="A118" i="4" s="1"/>
  <c r="D118" i="4" s="1"/>
  <c r="A115" i="4"/>
  <c r="D115" i="4" s="1"/>
  <c r="A113" i="4"/>
  <c r="A114" i="4" s="1"/>
  <c r="D114" i="4" s="1"/>
  <c r="A112" i="4"/>
  <c r="D112" i="4" s="1"/>
  <c r="A111" i="4"/>
  <c r="D111" i="4" s="1"/>
  <c r="A109" i="4"/>
  <c r="A110" i="4" s="1"/>
  <c r="D110" i="4" s="1"/>
  <c r="A107" i="4"/>
  <c r="A108" i="4" s="1"/>
  <c r="D108" i="4" s="1"/>
  <c r="A105" i="4"/>
  <c r="A106" i="4" s="1"/>
  <c r="D106" i="4" s="1"/>
  <c r="A104" i="4"/>
  <c r="D104" i="4" s="1"/>
  <c r="A103" i="4"/>
  <c r="D103" i="4" s="1"/>
  <c r="A101" i="4"/>
  <c r="A102" i="4" s="1"/>
  <c r="D102" i="4" s="1"/>
  <c r="A99" i="4"/>
  <c r="D99" i="4" s="1"/>
  <c r="A97" i="4"/>
  <c r="A98" i="4" s="1"/>
  <c r="D98" i="4" s="1"/>
  <c r="A96" i="4"/>
  <c r="D96" i="4" s="1"/>
  <c r="A95" i="4"/>
  <c r="D95" i="4" s="1"/>
  <c r="A93" i="4"/>
  <c r="A94" i="4" s="1"/>
  <c r="D94" i="4" s="1"/>
  <c r="A91" i="4"/>
  <c r="A92" i="4" s="1"/>
  <c r="D92" i="4" s="1"/>
  <c r="A89" i="4"/>
  <c r="A90" i="4" s="1"/>
  <c r="D90" i="4" s="1"/>
  <c r="A88" i="4"/>
  <c r="D88" i="4" s="1"/>
  <c r="A87" i="4"/>
  <c r="D87" i="4" s="1"/>
  <c r="A85" i="4"/>
  <c r="A86" i="4" s="1"/>
  <c r="D86" i="4" s="1"/>
  <c r="A83" i="4"/>
  <c r="D83" i="4" s="1"/>
  <c r="A81" i="4"/>
  <c r="A82" i="4" s="1"/>
  <c r="D82" i="4" s="1"/>
  <c r="A80" i="4"/>
  <c r="D80" i="4" s="1"/>
  <c r="A79" i="4"/>
  <c r="D79" i="4" s="1"/>
  <c r="A77" i="4"/>
  <c r="A78" i="4" s="1"/>
  <c r="D78" i="4" s="1"/>
  <c r="A75" i="4"/>
  <c r="A76" i="4" s="1"/>
  <c r="D76" i="4" s="1"/>
  <c r="A73" i="4"/>
  <c r="A74" i="4" s="1"/>
  <c r="D74" i="4" s="1"/>
  <c r="A72" i="4"/>
  <c r="D72" i="4" s="1"/>
  <c r="A71" i="4"/>
  <c r="D71" i="4" s="1"/>
  <c r="A69" i="4"/>
  <c r="A70" i="4" s="1"/>
  <c r="D70" i="4" s="1"/>
  <c r="A67" i="4"/>
  <c r="D67" i="4" s="1"/>
  <c r="A65" i="4"/>
  <c r="A66" i="4" s="1"/>
  <c r="D66" i="4" s="1"/>
  <c r="A64" i="4"/>
  <c r="D64" i="4" s="1"/>
  <c r="A63" i="4"/>
  <c r="D63" i="4" s="1"/>
  <c r="A61" i="4"/>
  <c r="A62" i="4" s="1"/>
  <c r="D62" i="4" s="1"/>
  <c r="A59" i="4"/>
  <c r="A60" i="4" s="1"/>
  <c r="D60" i="4" s="1"/>
  <c r="A57" i="4"/>
  <c r="A58" i="4" s="1"/>
  <c r="D58" i="4" s="1"/>
  <c r="A56" i="4"/>
  <c r="D56" i="4" s="1"/>
  <c r="A55" i="4"/>
  <c r="D55" i="4" s="1"/>
  <c r="A53" i="4"/>
  <c r="A54" i="4" s="1"/>
  <c r="D54" i="4" s="1"/>
  <c r="A51" i="4"/>
  <c r="D51" i="4" s="1"/>
  <c r="A49" i="4"/>
  <c r="A50" i="4" s="1"/>
  <c r="D50" i="4" s="1"/>
  <c r="A48" i="4"/>
  <c r="D48" i="4" s="1"/>
  <c r="A47" i="4"/>
  <c r="D47" i="4" s="1"/>
  <c r="A45" i="4"/>
  <c r="A46" i="4" s="1"/>
  <c r="D46" i="4" s="1"/>
  <c r="A43" i="4"/>
  <c r="A44" i="4" s="1"/>
  <c r="D44" i="4" s="1"/>
  <c r="A41" i="4"/>
  <c r="A42" i="4" s="1"/>
  <c r="D42" i="4" s="1"/>
  <c r="A40" i="4"/>
  <c r="D40" i="4" s="1"/>
  <c r="A39" i="4"/>
  <c r="D39" i="4" s="1"/>
  <c r="A37" i="4"/>
  <c r="A38" i="4" s="1"/>
  <c r="D38" i="4" s="1"/>
  <c r="A35" i="4"/>
  <c r="D35" i="4" s="1"/>
  <c r="A33" i="4"/>
  <c r="A34" i="4" s="1"/>
  <c r="D34" i="4" s="1"/>
  <c r="A32" i="4"/>
  <c r="D32" i="4" s="1"/>
  <c r="A31" i="4"/>
  <c r="D31" i="4" s="1"/>
  <c r="A29" i="4"/>
  <c r="A30" i="4" s="1"/>
  <c r="D30" i="4" s="1"/>
  <c r="A27" i="4"/>
  <c r="A28" i="4" s="1"/>
  <c r="A25" i="4"/>
  <c r="A26" i="4" s="1"/>
  <c r="D26" i="4" s="1"/>
  <c r="A24" i="4"/>
  <c r="A23" i="4"/>
  <c r="D23" i="4" s="1"/>
  <c r="A21" i="4"/>
  <c r="A22" i="4" s="1"/>
  <c r="D22" i="4" s="1"/>
  <c r="A19" i="4"/>
  <c r="D19" i="4" s="1"/>
  <c r="A17" i="4"/>
  <c r="A18" i="4" s="1"/>
  <c r="D18" i="4" s="1"/>
  <c r="A16" i="4"/>
  <c r="E16" i="4" s="1"/>
  <c r="A15" i="4"/>
  <c r="E15" i="4" s="1"/>
  <c r="A13" i="4"/>
  <c r="A14" i="4" s="1"/>
  <c r="D14" i="4" s="1"/>
  <c r="A11" i="4"/>
  <c r="A12" i="4" s="1"/>
  <c r="D12" i="4" l="1"/>
  <c r="E12" i="4"/>
  <c r="D28" i="4"/>
  <c r="I11" i="4"/>
  <c r="J11" i="4" s="1"/>
  <c r="H11" i="4"/>
  <c r="E21" i="4"/>
  <c r="F15" i="4"/>
  <c r="E22" i="4"/>
  <c r="F16" i="4"/>
  <c r="D253" i="4"/>
  <c r="D237" i="4"/>
  <c r="D141" i="4"/>
  <c r="A20" i="4"/>
  <c r="D20" i="4" s="1"/>
  <c r="A36" i="4"/>
  <c r="D36" i="4" s="1"/>
  <c r="A52" i="4"/>
  <c r="D52" i="4" s="1"/>
  <c r="A68" i="4"/>
  <c r="D68" i="4" s="1"/>
  <c r="A84" i="4"/>
  <c r="D84" i="4" s="1"/>
  <c r="A100" i="4"/>
  <c r="D100" i="4" s="1"/>
  <c r="A116" i="4"/>
  <c r="D116" i="4" s="1"/>
  <c r="A132" i="4"/>
  <c r="D132" i="4" s="1"/>
  <c r="A148" i="4"/>
  <c r="D148" i="4" s="1"/>
  <c r="A164" i="4"/>
  <c r="D164" i="4" s="1"/>
  <c r="A180" i="4"/>
  <c r="D180" i="4" s="1"/>
  <c r="A196" i="4"/>
  <c r="D196" i="4" s="1"/>
  <c r="A212" i="4"/>
  <c r="D212" i="4" s="1"/>
  <c r="A228" i="4"/>
  <c r="D228" i="4" s="1"/>
  <c r="A244" i="4"/>
  <c r="D244" i="4" s="1"/>
  <c r="A260" i="4"/>
  <c r="D260" i="4" s="1"/>
  <c r="A276" i="4"/>
  <c r="D276" i="4" s="1"/>
  <c r="A292" i="4"/>
  <c r="D292" i="4" s="1"/>
  <c r="A308" i="4"/>
  <c r="D308" i="4" s="1"/>
  <c r="E17" i="4"/>
  <c r="D24" i="4"/>
  <c r="D16" i="4"/>
  <c r="K11" i="4"/>
  <c r="L11" i="4" s="1"/>
  <c r="D285" i="4"/>
  <c r="D205" i="4"/>
  <c r="D173" i="4"/>
  <c r="D125" i="4"/>
  <c r="D93" i="4"/>
  <c r="D77" i="4"/>
  <c r="D29" i="4"/>
  <c r="E13" i="4"/>
  <c r="D299" i="4"/>
  <c r="D283" i="4"/>
  <c r="D267" i="4"/>
  <c r="D251" i="4"/>
  <c r="D235" i="4"/>
  <c r="D219" i="4"/>
  <c r="D203" i="4"/>
  <c r="D187" i="4"/>
  <c r="D171" i="4"/>
  <c r="D155" i="4"/>
  <c r="D139" i="4"/>
  <c r="D123" i="4"/>
  <c r="D107" i="4"/>
  <c r="D91" i="4"/>
  <c r="D75" i="4"/>
  <c r="D59" i="4"/>
  <c r="D43" i="4"/>
  <c r="D27" i="4"/>
  <c r="D15" i="4"/>
  <c r="D301" i="4"/>
  <c r="D269" i="4"/>
  <c r="D221" i="4"/>
  <c r="D189" i="4"/>
  <c r="D157" i="4"/>
  <c r="D109" i="4"/>
  <c r="D61" i="4"/>
  <c r="D45" i="4"/>
  <c r="E14" i="4"/>
  <c r="D13" i="4"/>
  <c r="G15" i="4"/>
  <c r="E27" i="4"/>
  <c r="F27" i="4" s="1"/>
  <c r="G16" i="4"/>
  <c r="E20" i="4"/>
  <c r="F20" i="4" s="1"/>
  <c r="E23" i="4"/>
  <c r="F23" i="4" s="1"/>
  <c r="C227" i="2"/>
  <c r="C233" i="2"/>
  <c r="C321" i="2"/>
  <c r="B321" i="2"/>
  <c r="B322" i="2" s="1"/>
  <c r="C322" i="2" s="1"/>
  <c r="B233" i="2"/>
  <c r="B227" i="2"/>
  <c r="B228" i="2" s="1"/>
  <c r="C228" i="2" s="1"/>
  <c r="G228" i="2" l="1"/>
  <c r="F228" i="2"/>
  <c r="E228" i="2"/>
  <c r="D228" i="2"/>
  <c r="H228" i="2" s="1"/>
  <c r="G322" i="2"/>
  <c r="F322" i="2"/>
  <c r="E322" i="2"/>
  <c r="D322" i="2"/>
  <c r="H322" i="2" s="1"/>
  <c r="I15" i="4"/>
  <c r="J15" i="4" s="1"/>
  <c r="H15" i="4"/>
  <c r="G17" i="4"/>
  <c r="F17" i="4"/>
  <c r="G22" i="4"/>
  <c r="F22" i="4"/>
  <c r="F227" i="2"/>
  <c r="H227" i="2"/>
  <c r="G227" i="2"/>
  <c r="E227" i="2"/>
  <c r="D227" i="2"/>
  <c r="H16" i="4"/>
  <c r="I16" i="4"/>
  <c r="J16" i="4" s="1"/>
  <c r="G14" i="4"/>
  <c r="F14" i="4"/>
  <c r="G13" i="4"/>
  <c r="F13" i="4"/>
  <c r="G21" i="4"/>
  <c r="F21" i="4"/>
  <c r="E28" i="4"/>
  <c r="G321" i="2"/>
  <c r="F321" i="2"/>
  <c r="E321" i="2"/>
  <c r="H321" i="2" s="1"/>
  <c r="D321" i="2"/>
  <c r="G233" i="2"/>
  <c r="F233" i="2"/>
  <c r="E233" i="2"/>
  <c r="D233" i="2"/>
  <c r="H233" i="2" s="1"/>
  <c r="E19" i="4"/>
  <c r="K16" i="4"/>
  <c r="L16" i="4" s="1"/>
  <c r="G12" i="4"/>
  <c r="F12" i="4"/>
  <c r="E18" i="4"/>
  <c r="E33" i="4"/>
  <c r="F33" i="4" s="1"/>
  <c r="G27" i="4"/>
  <c r="E26" i="4"/>
  <c r="F26" i="4" s="1"/>
  <c r="G20" i="4"/>
  <c r="E29" i="4"/>
  <c r="F29" i="4" s="1"/>
  <c r="G23" i="4"/>
  <c r="B234" i="2"/>
  <c r="C234" i="2" s="1"/>
  <c r="B323" i="2"/>
  <c r="C323" i="2" s="1"/>
  <c r="B319" i="2"/>
  <c r="B317" i="2"/>
  <c r="C317" i="2" s="1"/>
  <c r="B315" i="2"/>
  <c r="C315" i="2" s="1"/>
  <c r="B313" i="2"/>
  <c r="C313" i="2" s="1"/>
  <c r="B311" i="2"/>
  <c r="B309" i="2"/>
  <c r="C309" i="2" s="1"/>
  <c r="B307" i="2"/>
  <c r="C307" i="2" s="1"/>
  <c r="B305" i="2"/>
  <c r="C305" i="2" s="1"/>
  <c r="B303" i="2"/>
  <c r="B301" i="2"/>
  <c r="C301" i="2" s="1"/>
  <c r="B299" i="2"/>
  <c r="C299" i="2" s="1"/>
  <c r="B297" i="2"/>
  <c r="C297" i="2" s="1"/>
  <c r="B295" i="2"/>
  <c r="B293" i="2"/>
  <c r="C293" i="2" s="1"/>
  <c r="B291" i="2"/>
  <c r="C291" i="2" s="1"/>
  <c r="B289" i="2"/>
  <c r="C289" i="2" s="1"/>
  <c r="B287" i="2"/>
  <c r="B285" i="2"/>
  <c r="C285" i="2" s="1"/>
  <c r="B283" i="2"/>
  <c r="C283" i="2" s="1"/>
  <c r="B281" i="2"/>
  <c r="C281" i="2" s="1"/>
  <c r="B279" i="2"/>
  <c r="B277" i="2"/>
  <c r="C277" i="2" s="1"/>
  <c r="B275" i="2"/>
  <c r="C275" i="2" s="1"/>
  <c r="B273" i="2"/>
  <c r="C273" i="2" s="1"/>
  <c r="B271" i="2"/>
  <c r="B269" i="2"/>
  <c r="C269" i="2" s="1"/>
  <c r="B267" i="2"/>
  <c r="C267" i="2" s="1"/>
  <c r="B265" i="2"/>
  <c r="C265" i="2" s="1"/>
  <c r="B263" i="2"/>
  <c r="B261" i="2"/>
  <c r="C261" i="2" s="1"/>
  <c r="B259" i="2"/>
  <c r="C259" i="2" s="1"/>
  <c r="B257" i="2"/>
  <c r="C257" i="2" s="1"/>
  <c r="B255" i="2"/>
  <c r="B253" i="2"/>
  <c r="C253" i="2" s="1"/>
  <c r="B251" i="2"/>
  <c r="C251" i="2" s="1"/>
  <c r="B249" i="2"/>
  <c r="C249" i="2" s="1"/>
  <c r="B247" i="2"/>
  <c r="B245" i="2"/>
  <c r="C245" i="2" s="1"/>
  <c r="B243" i="2"/>
  <c r="C243" i="2" s="1"/>
  <c r="B241" i="2"/>
  <c r="C241" i="2" s="1"/>
  <c r="B239" i="2"/>
  <c r="B237" i="2"/>
  <c r="C237" i="2" s="1"/>
  <c r="B235" i="2"/>
  <c r="C235" i="2" s="1"/>
  <c r="B231" i="2"/>
  <c r="B229" i="2"/>
  <c r="C229" i="2" s="1"/>
  <c r="B225" i="2"/>
  <c r="C225" i="2" s="1"/>
  <c r="B223" i="2"/>
  <c r="B221" i="2"/>
  <c r="C221" i="2" s="1"/>
  <c r="B219" i="2"/>
  <c r="C219" i="2" s="1"/>
  <c r="B217" i="2"/>
  <c r="C217" i="2" s="1"/>
  <c r="B215" i="2"/>
  <c r="B213" i="2"/>
  <c r="C213" i="2" s="1"/>
  <c r="B211" i="2"/>
  <c r="C211" i="2" s="1"/>
  <c r="B209" i="2"/>
  <c r="C209" i="2" s="1"/>
  <c r="B207" i="2"/>
  <c r="B205" i="2"/>
  <c r="C205" i="2" s="1"/>
  <c r="B203" i="2"/>
  <c r="C203" i="2" s="1"/>
  <c r="B201" i="2"/>
  <c r="C201" i="2" s="1"/>
  <c r="B199" i="2"/>
  <c r="B197" i="2"/>
  <c r="C197" i="2" s="1"/>
  <c r="B195" i="2"/>
  <c r="C195" i="2" s="1"/>
  <c r="B193" i="2"/>
  <c r="C193" i="2" s="1"/>
  <c r="B191" i="2"/>
  <c r="B189" i="2"/>
  <c r="C189" i="2" s="1"/>
  <c r="B187" i="2"/>
  <c r="C187" i="2" s="1"/>
  <c r="B185" i="2"/>
  <c r="C185" i="2" s="1"/>
  <c r="B183" i="2"/>
  <c r="B181" i="2"/>
  <c r="C181" i="2" s="1"/>
  <c r="B179" i="2"/>
  <c r="C179" i="2" s="1"/>
  <c r="B177" i="2"/>
  <c r="C177" i="2" s="1"/>
  <c r="B175" i="2"/>
  <c r="B173" i="2"/>
  <c r="C173" i="2" s="1"/>
  <c r="B171" i="2"/>
  <c r="C171" i="2" s="1"/>
  <c r="B169" i="2"/>
  <c r="C169" i="2" s="1"/>
  <c r="B167" i="2"/>
  <c r="B165" i="2"/>
  <c r="C165" i="2" s="1"/>
  <c r="B163" i="2"/>
  <c r="C163" i="2" s="1"/>
  <c r="B161" i="2"/>
  <c r="C161" i="2" s="1"/>
  <c r="B159" i="2"/>
  <c r="B157" i="2"/>
  <c r="C157" i="2" s="1"/>
  <c r="B155" i="2"/>
  <c r="C155" i="2" s="1"/>
  <c r="B153" i="2"/>
  <c r="C153" i="2" s="1"/>
  <c r="B151" i="2"/>
  <c r="B149" i="2"/>
  <c r="C149" i="2" s="1"/>
  <c r="B147" i="2"/>
  <c r="C147" i="2" s="1"/>
  <c r="B145" i="2"/>
  <c r="C145" i="2" s="1"/>
  <c r="B143" i="2"/>
  <c r="B141" i="2"/>
  <c r="C141" i="2" s="1"/>
  <c r="B139" i="2"/>
  <c r="C139" i="2" s="1"/>
  <c r="B137" i="2"/>
  <c r="C137" i="2" s="1"/>
  <c r="B135" i="2"/>
  <c r="B133" i="2"/>
  <c r="C133" i="2" s="1"/>
  <c r="B131" i="2"/>
  <c r="C131" i="2" s="1"/>
  <c r="B129" i="2"/>
  <c r="C129" i="2" s="1"/>
  <c r="B127" i="2"/>
  <c r="B125" i="2"/>
  <c r="C125" i="2" s="1"/>
  <c r="B123" i="2"/>
  <c r="C123" i="2" s="1"/>
  <c r="B121" i="2"/>
  <c r="C121" i="2" s="1"/>
  <c r="B119" i="2"/>
  <c r="B117" i="2"/>
  <c r="C117" i="2" s="1"/>
  <c r="B115" i="2"/>
  <c r="C115" i="2" s="1"/>
  <c r="B113" i="2"/>
  <c r="C113" i="2" s="1"/>
  <c r="B111" i="2"/>
  <c r="B109" i="2"/>
  <c r="C109" i="2" s="1"/>
  <c r="B107" i="2"/>
  <c r="C107" i="2" s="1"/>
  <c r="B105" i="2"/>
  <c r="C105" i="2" s="1"/>
  <c r="B103" i="2"/>
  <c r="B101" i="2"/>
  <c r="C101" i="2" s="1"/>
  <c r="B99" i="2"/>
  <c r="C99" i="2" s="1"/>
  <c r="B97" i="2"/>
  <c r="C97" i="2" s="1"/>
  <c r="B95" i="2"/>
  <c r="B93" i="2"/>
  <c r="C93" i="2" s="1"/>
  <c r="B91" i="2"/>
  <c r="C91" i="2" s="1"/>
  <c r="B89" i="2"/>
  <c r="C89" i="2" s="1"/>
  <c r="B87" i="2"/>
  <c r="B85" i="2"/>
  <c r="C85" i="2" s="1"/>
  <c r="B83" i="2"/>
  <c r="C83" i="2" s="1"/>
  <c r="B81" i="2"/>
  <c r="C81" i="2" s="1"/>
  <c r="B79" i="2"/>
  <c r="B77" i="2"/>
  <c r="C77" i="2" s="1"/>
  <c r="B75" i="2"/>
  <c r="C75" i="2" s="1"/>
  <c r="B73" i="2"/>
  <c r="C73" i="2" s="1"/>
  <c r="B71" i="2"/>
  <c r="B69" i="2"/>
  <c r="C69" i="2" s="1"/>
  <c r="B67" i="2"/>
  <c r="C67" i="2" s="1"/>
  <c r="B65" i="2"/>
  <c r="C65" i="2" s="1"/>
  <c r="B63" i="2"/>
  <c r="B61" i="2"/>
  <c r="C61" i="2" s="1"/>
  <c r="B59" i="2"/>
  <c r="C59" i="2" s="1"/>
  <c r="B57" i="2"/>
  <c r="C57" i="2" s="1"/>
  <c r="B55" i="2"/>
  <c r="B53" i="2"/>
  <c r="C53" i="2" s="1"/>
  <c r="B51" i="2"/>
  <c r="C51" i="2" s="1"/>
  <c r="B49" i="2"/>
  <c r="C49" i="2" s="1"/>
  <c r="B47" i="2"/>
  <c r="B45" i="2"/>
  <c r="C45" i="2" s="1"/>
  <c r="B43" i="2"/>
  <c r="C43" i="2" s="1"/>
  <c r="B41" i="2"/>
  <c r="C41" i="2" s="1"/>
  <c r="B39" i="2"/>
  <c r="B37" i="2"/>
  <c r="C37" i="2" s="1"/>
  <c r="B35" i="2"/>
  <c r="C35" i="2" s="1"/>
  <c r="B33" i="2"/>
  <c r="C33" i="2" s="1"/>
  <c r="B31" i="2"/>
  <c r="B29" i="2"/>
  <c r="C29" i="2" s="1"/>
  <c r="B27" i="2"/>
  <c r="K233" i="2" l="1"/>
  <c r="L233" i="2"/>
  <c r="K228" i="2"/>
  <c r="L228" i="2" s="1"/>
  <c r="K321" i="2"/>
  <c r="L321" i="2" s="1"/>
  <c r="K322" i="2"/>
  <c r="L322" i="2" s="1"/>
  <c r="E29" i="2"/>
  <c r="G29" i="2"/>
  <c r="F29" i="2"/>
  <c r="D29" i="2"/>
  <c r="H29" i="2" s="1"/>
  <c r="G53" i="2"/>
  <c r="F53" i="2"/>
  <c r="E53" i="2"/>
  <c r="D53" i="2"/>
  <c r="H53" i="2" s="1"/>
  <c r="G77" i="2"/>
  <c r="F77" i="2"/>
  <c r="E77" i="2"/>
  <c r="D77" i="2"/>
  <c r="H77" i="2" s="1"/>
  <c r="H101" i="2"/>
  <c r="G101" i="2"/>
  <c r="F101" i="2"/>
  <c r="E101" i="2"/>
  <c r="D101" i="2"/>
  <c r="G125" i="2"/>
  <c r="F125" i="2"/>
  <c r="E125" i="2"/>
  <c r="D125" i="2"/>
  <c r="H125" i="2" s="1"/>
  <c r="G149" i="2"/>
  <c r="F149" i="2"/>
  <c r="E149" i="2"/>
  <c r="D149" i="2"/>
  <c r="H149" i="2" s="1"/>
  <c r="G173" i="2"/>
  <c r="F173" i="2"/>
  <c r="E173" i="2"/>
  <c r="D173" i="2"/>
  <c r="H173" i="2" s="1"/>
  <c r="G197" i="2"/>
  <c r="F197" i="2"/>
  <c r="E197" i="2"/>
  <c r="D197" i="2"/>
  <c r="H197" i="2" s="1"/>
  <c r="G221" i="2"/>
  <c r="F221" i="2"/>
  <c r="E221" i="2"/>
  <c r="D221" i="2"/>
  <c r="H221" i="2" s="1"/>
  <c r="G241" i="2"/>
  <c r="F241" i="2"/>
  <c r="E241" i="2"/>
  <c r="D241" i="2"/>
  <c r="H241" i="2" s="1"/>
  <c r="G265" i="2"/>
  <c r="F265" i="2"/>
  <c r="E265" i="2"/>
  <c r="D265" i="2"/>
  <c r="H265" i="2" s="1"/>
  <c r="G289" i="2"/>
  <c r="F289" i="2"/>
  <c r="E289" i="2"/>
  <c r="D289" i="2"/>
  <c r="H289" i="2"/>
  <c r="G305" i="2"/>
  <c r="F305" i="2"/>
  <c r="E305" i="2"/>
  <c r="D305" i="2"/>
  <c r="H305" i="2" s="1"/>
  <c r="G313" i="2"/>
  <c r="F313" i="2"/>
  <c r="E313" i="2"/>
  <c r="H313" i="2" s="1"/>
  <c r="D313" i="2"/>
  <c r="H20" i="4"/>
  <c r="I20" i="4"/>
  <c r="J20" i="4" s="1"/>
  <c r="G18" i="4"/>
  <c r="F18" i="4"/>
  <c r="E24" i="4"/>
  <c r="F19" i="4"/>
  <c r="G19" i="4"/>
  <c r="E25" i="4"/>
  <c r="K227" i="2"/>
  <c r="L227" i="2" s="1"/>
  <c r="H22" i="4"/>
  <c r="I22" i="4"/>
  <c r="J22" i="4" s="1"/>
  <c r="K22" i="4" s="1"/>
  <c r="L22" i="4" s="1"/>
  <c r="B32" i="2"/>
  <c r="C32" i="2" s="1"/>
  <c r="C31" i="2"/>
  <c r="B40" i="2"/>
  <c r="C40" i="2" s="1"/>
  <c r="C39" i="2"/>
  <c r="B48" i="2"/>
  <c r="C48" i="2" s="1"/>
  <c r="C47" i="2"/>
  <c r="B56" i="2"/>
  <c r="C56" i="2" s="1"/>
  <c r="C55" i="2"/>
  <c r="B64" i="2"/>
  <c r="C64" i="2" s="1"/>
  <c r="C63" i="2"/>
  <c r="B72" i="2"/>
  <c r="C72" i="2" s="1"/>
  <c r="C71" i="2"/>
  <c r="B80" i="2"/>
  <c r="C80" i="2" s="1"/>
  <c r="C79" i="2"/>
  <c r="B88" i="2"/>
  <c r="C88" i="2" s="1"/>
  <c r="C87" i="2"/>
  <c r="B96" i="2"/>
  <c r="C96" i="2" s="1"/>
  <c r="C95" i="2"/>
  <c r="B104" i="2"/>
  <c r="C104" i="2" s="1"/>
  <c r="C103" i="2"/>
  <c r="B112" i="2"/>
  <c r="C112" i="2" s="1"/>
  <c r="C111" i="2"/>
  <c r="B120" i="2"/>
  <c r="C120" i="2" s="1"/>
  <c r="C119" i="2"/>
  <c r="B128" i="2"/>
  <c r="C128" i="2" s="1"/>
  <c r="C127" i="2"/>
  <c r="B136" i="2"/>
  <c r="C136" i="2" s="1"/>
  <c r="C135" i="2"/>
  <c r="B144" i="2"/>
  <c r="C144" i="2" s="1"/>
  <c r="C143" i="2"/>
  <c r="B152" i="2"/>
  <c r="C152" i="2" s="1"/>
  <c r="C151" i="2"/>
  <c r="B160" i="2"/>
  <c r="C160" i="2" s="1"/>
  <c r="C159" i="2"/>
  <c r="B168" i="2"/>
  <c r="C168" i="2" s="1"/>
  <c r="C167" i="2"/>
  <c r="B176" i="2"/>
  <c r="C176" i="2" s="1"/>
  <c r="C175" i="2"/>
  <c r="B184" i="2"/>
  <c r="C184" i="2" s="1"/>
  <c r="C183" i="2"/>
  <c r="B192" i="2"/>
  <c r="C192" i="2" s="1"/>
  <c r="C191" i="2"/>
  <c r="B200" i="2"/>
  <c r="C200" i="2" s="1"/>
  <c r="C199" i="2"/>
  <c r="B208" i="2"/>
  <c r="C208" i="2" s="1"/>
  <c r="C207" i="2"/>
  <c r="B216" i="2"/>
  <c r="C216" i="2" s="1"/>
  <c r="C215" i="2"/>
  <c r="B224" i="2"/>
  <c r="C224" i="2" s="1"/>
  <c r="C223" i="2"/>
  <c r="F235" i="2"/>
  <c r="G235" i="2"/>
  <c r="E235" i="2"/>
  <c r="D235" i="2"/>
  <c r="H235" i="2" s="1"/>
  <c r="F243" i="2"/>
  <c r="G243" i="2"/>
  <c r="E243" i="2"/>
  <c r="D243" i="2"/>
  <c r="H243" i="2" s="1"/>
  <c r="F251" i="2"/>
  <c r="G251" i="2"/>
  <c r="E251" i="2"/>
  <c r="D251" i="2"/>
  <c r="H251" i="2" s="1"/>
  <c r="F259" i="2"/>
  <c r="G259" i="2"/>
  <c r="E259" i="2"/>
  <c r="D259" i="2"/>
  <c r="H259" i="2" s="1"/>
  <c r="F267" i="2"/>
  <c r="G267" i="2"/>
  <c r="E267" i="2"/>
  <c r="D267" i="2"/>
  <c r="H267" i="2" s="1"/>
  <c r="F275" i="2"/>
  <c r="G275" i="2"/>
  <c r="E275" i="2"/>
  <c r="D275" i="2"/>
  <c r="H275" i="2" s="1"/>
  <c r="F283" i="2"/>
  <c r="G283" i="2"/>
  <c r="E283" i="2"/>
  <c r="D283" i="2"/>
  <c r="H283" i="2" s="1"/>
  <c r="F291" i="2"/>
  <c r="G291" i="2"/>
  <c r="E291" i="2"/>
  <c r="D291" i="2"/>
  <c r="H291" i="2" s="1"/>
  <c r="F299" i="2"/>
  <c r="G299" i="2"/>
  <c r="E299" i="2"/>
  <c r="D299" i="2"/>
  <c r="H299" i="2" s="1"/>
  <c r="F307" i="2"/>
  <c r="G307" i="2"/>
  <c r="E307" i="2"/>
  <c r="D307" i="2"/>
  <c r="H307" i="2" s="1"/>
  <c r="F315" i="2"/>
  <c r="G315" i="2"/>
  <c r="E315" i="2"/>
  <c r="D315" i="2"/>
  <c r="H315" i="2" s="1"/>
  <c r="G234" i="2"/>
  <c r="F234" i="2"/>
  <c r="E234" i="2"/>
  <c r="D234" i="2"/>
  <c r="H234" i="2" s="1"/>
  <c r="H21" i="4"/>
  <c r="K21" i="4" s="1"/>
  <c r="L21" i="4" s="1"/>
  <c r="I21" i="4"/>
  <c r="J21" i="4" s="1"/>
  <c r="H14" i="4"/>
  <c r="K14" i="4" s="1"/>
  <c r="L14" i="4" s="1"/>
  <c r="I14" i="4"/>
  <c r="J14" i="4" s="1"/>
  <c r="E37" i="2"/>
  <c r="G37" i="2"/>
  <c r="F37" i="2"/>
  <c r="D37" i="2"/>
  <c r="H37" i="2" s="1"/>
  <c r="G61" i="2"/>
  <c r="F61" i="2"/>
  <c r="E61" i="2"/>
  <c r="D61" i="2"/>
  <c r="H61" i="2" s="1"/>
  <c r="G85" i="2"/>
  <c r="F85" i="2"/>
  <c r="E85" i="2"/>
  <c r="D85" i="2"/>
  <c r="H85" i="2" s="1"/>
  <c r="G109" i="2"/>
  <c r="F109" i="2"/>
  <c r="E109" i="2"/>
  <c r="D109" i="2"/>
  <c r="H109" i="2" s="1"/>
  <c r="G133" i="2"/>
  <c r="F133" i="2"/>
  <c r="E133" i="2"/>
  <c r="D133" i="2"/>
  <c r="H133" i="2" s="1"/>
  <c r="G165" i="2"/>
  <c r="F165" i="2"/>
  <c r="E165" i="2"/>
  <c r="D165" i="2"/>
  <c r="H165" i="2" s="1"/>
  <c r="G189" i="2"/>
  <c r="F189" i="2"/>
  <c r="E189" i="2"/>
  <c r="D189" i="2"/>
  <c r="H189" i="2" s="1"/>
  <c r="G213" i="2"/>
  <c r="F213" i="2"/>
  <c r="E213" i="2"/>
  <c r="D213" i="2"/>
  <c r="H213" i="2" s="1"/>
  <c r="G249" i="2"/>
  <c r="F249" i="2"/>
  <c r="E249" i="2"/>
  <c r="D249" i="2"/>
  <c r="H249" i="2" s="1"/>
  <c r="G281" i="2"/>
  <c r="F281" i="2"/>
  <c r="E281" i="2"/>
  <c r="D281" i="2"/>
  <c r="H281" i="2"/>
  <c r="F323" i="2"/>
  <c r="G323" i="2"/>
  <c r="E323" i="2"/>
  <c r="D323" i="2"/>
  <c r="H323" i="2" s="1"/>
  <c r="G33" i="2"/>
  <c r="E33" i="2"/>
  <c r="F33" i="2"/>
  <c r="D33" i="2"/>
  <c r="H33" i="2" s="1"/>
  <c r="G57" i="2"/>
  <c r="F57" i="2"/>
  <c r="E57" i="2"/>
  <c r="D57" i="2"/>
  <c r="H57" i="2" s="1"/>
  <c r="G81" i="2"/>
  <c r="F81" i="2"/>
  <c r="E81" i="2"/>
  <c r="D81" i="2"/>
  <c r="H81" i="2" s="1"/>
  <c r="G105" i="2"/>
  <c r="F105" i="2"/>
  <c r="E105" i="2"/>
  <c r="D105" i="2"/>
  <c r="H105" i="2" s="1"/>
  <c r="G121" i="2"/>
  <c r="F121" i="2"/>
  <c r="E121" i="2"/>
  <c r="D121" i="2"/>
  <c r="H121" i="2" s="1"/>
  <c r="G137" i="2"/>
  <c r="F137" i="2"/>
  <c r="E137" i="2"/>
  <c r="D137" i="2"/>
  <c r="H137" i="2" s="1"/>
  <c r="G145" i="2"/>
  <c r="F145" i="2"/>
  <c r="E145" i="2"/>
  <c r="D145" i="2"/>
  <c r="H145" i="2" s="1"/>
  <c r="G153" i="2"/>
  <c r="F153" i="2"/>
  <c r="E153" i="2"/>
  <c r="D153" i="2"/>
  <c r="H153" i="2" s="1"/>
  <c r="G161" i="2"/>
  <c r="F161" i="2"/>
  <c r="E161" i="2"/>
  <c r="D161" i="2"/>
  <c r="H161" i="2" s="1"/>
  <c r="G169" i="2"/>
  <c r="F169" i="2"/>
  <c r="E169" i="2"/>
  <c r="D169" i="2"/>
  <c r="H169" i="2" s="1"/>
  <c r="G177" i="2"/>
  <c r="F177" i="2"/>
  <c r="E177" i="2"/>
  <c r="D177" i="2"/>
  <c r="H177" i="2" s="1"/>
  <c r="G185" i="2"/>
  <c r="F185" i="2"/>
  <c r="E185" i="2"/>
  <c r="D185" i="2"/>
  <c r="H185" i="2" s="1"/>
  <c r="G193" i="2"/>
  <c r="F193" i="2"/>
  <c r="E193" i="2"/>
  <c r="D193" i="2"/>
  <c r="H193" i="2" s="1"/>
  <c r="G201" i="2"/>
  <c r="F201" i="2"/>
  <c r="E201" i="2"/>
  <c r="D201" i="2"/>
  <c r="H201" i="2" s="1"/>
  <c r="G209" i="2"/>
  <c r="F209" i="2"/>
  <c r="E209" i="2"/>
  <c r="D209" i="2"/>
  <c r="H209" i="2" s="1"/>
  <c r="G217" i="2"/>
  <c r="F217" i="2"/>
  <c r="E217" i="2"/>
  <c r="D217" i="2"/>
  <c r="H217" i="2" s="1"/>
  <c r="G225" i="2"/>
  <c r="F225" i="2"/>
  <c r="E225" i="2"/>
  <c r="D225" i="2"/>
  <c r="H225" i="2" s="1"/>
  <c r="G237" i="2"/>
  <c r="F237" i="2"/>
  <c r="E237" i="2"/>
  <c r="D237" i="2"/>
  <c r="H237" i="2" s="1"/>
  <c r="G245" i="2"/>
  <c r="F245" i="2"/>
  <c r="E245" i="2"/>
  <c r="D245" i="2"/>
  <c r="H245" i="2" s="1"/>
  <c r="G253" i="2"/>
  <c r="F253" i="2"/>
  <c r="E253" i="2"/>
  <c r="D253" i="2"/>
  <c r="H253" i="2" s="1"/>
  <c r="G261" i="2"/>
  <c r="F261" i="2"/>
  <c r="E261" i="2"/>
  <c r="D261" i="2"/>
  <c r="H261" i="2" s="1"/>
  <c r="G269" i="2"/>
  <c r="H269" i="2"/>
  <c r="F269" i="2"/>
  <c r="E269" i="2"/>
  <c r="D269" i="2"/>
  <c r="G277" i="2"/>
  <c r="F277" i="2"/>
  <c r="E277" i="2"/>
  <c r="D277" i="2"/>
  <c r="H277" i="2" s="1"/>
  <c r="G285" i="2"/>
  <c r="F285" i="2"/>
  <c r="E285" i="2"/>
  <c r="H285" i="2" s="1"/>
  <c r="D285" i="2"/>
  <c r="G293" i="2"/>
  <c r="F293" i="2"/>
  <c r="E293" i="2"/>
  <c r="D293" i="2"/>
  <c r="H293" i="2" s="1"/>
  <c r="G301" i="2"/>
  <c r="H301" i="2"/>
  <c r="F301" i="2"/>
  <c r="E301" i="2"/>
  <c r="D301" i="2"/>
  <c r="G309" i="2"/>
  <c r="F309" i="2"/>
  <c r="E309" i="2"/>
  <c r="D309" i="2"/>
  <c r="H309" i="2" s="1"/>
  <c r="G317" i="2"/>
  <c r="F317" i="2"/>
  <c r="E317" i="2"/>
  <c r="H317" i="2" s="1"/>
  <c r="D317" i="2"/>
  <c r="I23" i="4"/>
  <c r="J23" i="4" s="1"/>
  <c r="H23" i="4"/>
  <c r="H12" i="4"/>
  <c r="K12" i="4" s="1"/>
  <c r="L12" i="4" s="1"/>
  <c r="I12" i="4"/>
  <c r="J12" i="4" s="1"/>
  <c r="H17" i="4"/>
  <c r="K17" i="4" s="1"/>
  <c r="L17" i="4" s="1"/>
  <c r="I17" i="4"/>
  <c r="J17" i="4" s="1"/>
  <c r="G45" i="2"/>
  <c r="F45" i="2"/>
  <c r="E45" i="2"/>
  <c r="D45" i="2"/>
  <c r="H45" i="2" s="1"/>
  <c r="G69" i="2"/>
  <c r="F69" i="2"/>
  <c r="E69" i="2"/>
  <c r="D69" i="2"/>
  <c r="H69" i="2" s="1"/>
  <c r="G93" i="2"/>
  <c r="F93" i="2"/>
  <c r="E93" i="2"/>
  <c r="D93" i="2"/>
  <c r="H93" i="2" s="1"/>
  <c r="G117" i="2"/>
  <c r="F117" i="2"/>
  <c r="E117" i="2"/>
  <c r="D117" i="2"/>
  <c r="H117" i="2" s="1"/>
  <c r="G141" i="2"/>
  <c r="F141" i="2"/>
  <c r="E141" i="2"/>
  <c r="D141" i="2"/>
  <c r="H141" i="2" s="1"/>
  <c r="G157" i="2"/>
  <c r="F157" i="2"/>
  <c r="E157" i="2"/>
  <c r="D157" i="2"/>
  <c r="H157" i="2" s="1"/>
  <c r="G181" i="2"/>
  <c r="F181" i="2"/>
  <c r="E181" i="2"/>
  <c r="D181" i="2"/>
  <c r="H181" i="2" s="1"/>
  <c r="G205" i="2"/>
  <c r="F205" i="2"/>
  <c r="E205" i="2"/>
  <c r="D205" i="2"/>
  <c r="H205" i="2" s="1"/>
  <c r="B232" i="2"/>
  <c r="C232" i="2" s="1"/>
  <c r="C231" i="2"/>
  <c r="G257" i="2"/>
  <c r="F257" i="2"/>
  <c r="E257" i="2"/>
  <c r="D257" i="2"/>
  <c r="H257" i="2" s="1"/>
  <c r="G273" i="2"/>
  <c r="F273" i="2"/>
  <c r="E273" i="2"/>
  <c r="D273" i="2"/>
  <c r="H273" i="2"/>
  <c r="G297" i="2"/>
  <c r="F297" i="2"/>
  <c r="E297" i="2"/>
  <c r="D297" i="2"/>
  <c r="H297" i="2" s="1"/>
  <c r="I27" i="4"/>
  <c r="J27" i="4" s="1"/>
  <c r="H27" i="4"/>
  <c r="G41" i="2"/>
  <c r="E41" i="2"/>
  <c r="F41" i="2"/>
  <c r="D41" i="2"/>
  <c r="H41" i="2" s="1"/>
  <c r="G49" i="2"/>
  <c r="F49" i="2"/>
  <c r="E49" i="2"/>
  <c r="D49" i="2"/>
  <c r="H49" i="2" s="1"/>
  <c r="G65" i="2"/>
  <c r="F65" i="2"/>
  <c r="E65" i="2"/>
  <c r="D65" i="2"/>
  <c r="H65" i="2" s="1"/>
  <c r="G73" i="2"/>
  <c r="F73" i="2"/>
  <c r="E73" i="2"/>
  <c r="D73" i="2"/>
  <c r="H73" i="2" s="1"/>
  <c r="G89" i="2"/>
  <c r="F89" i="2"/>
  <c r="E89" i="2"/>
  <c r="D89" i="2"/>
  <c r="H89" i="2" s="1"/>
  <c r="G97" i="2"/>
  <c r="F97" i="2"/>
  <c r="E97" i="2"/>
  <c r="D97" i="2"/>
  <c r="H97" i="2" s="1"/>
  <c r="G113" i="2"/>
  <c r="F113" i="2"/>
  <c r="E113" i="2"/>
  <c r="D113" i="2"/>
  <c r="H113" i="2" s="1"/>
  <c r="G129" i="2"/>
  <c r="F129" i="2"/>
  <c r="E129" i="2"/>
  <c r="D129" i="2"/>
  <c r="H129" i="2" s="1"/>
  <c r="F35" i="2"/>
  <c r="G35" i="2"/>
  <c r="E35" i="2"/>
  <c r="D35" i="2"/>
  <c r="H35" i="2" s="1"/>
  <c r="F43" i="2"/>
  <c r="G43" i="2"/>
  <c r="E43" i="2"/>
  <c r="D43" i="2"/>
  <c r="H43" i="2" s="1"/>
  <c r="F51" i="2"/>
  <c r="G51" i="2"/>
  <c r="H51" i="2"/>
  <c r="E51" i="2"/>
  <c r="D51" i="2"/>
  <c r="F59" i="2"/>
  <c r="G59" i="2"/>
  <c r="E59" i="2"/>
  <c r="D59" i="2"/>
  <c r="H59" i="2" s="1"/>
  <c r="F67" i="2"/>
  <c r="G67" i="2"/>
  <c r="E67" i="2"/>
  <c r="D67" i="2"/>
  <c r="H67" i="2" s="1"/>
  <c r="F75" i="2"/>
  <c r="G75" i="2"/>
  <c r="E75" i="2"/>
  <c r="D75" i="2"/>
  <c r="H75" i="2" s="1"/>
  <c r="F83" i="2"/>
  <c r="G83" i="2"/>
  <c r="H83" i="2"/>
  <c r="E83" i="2"/>
  <c r="D83" i="2"/>
  <c r="F91" i="2"/>
  <c r="G91" i="2"/>
  <c r="E91" i="2"/>
  <c r="D91" i="2"/>
  <c r="H91" i="2" s="1"/>
  <c r="F99" i="2"/>
  <c r="G99" i="2"/>
  <c r="E99" i="2"/>
  <c r="D99" i="2"/>
  <c r="H99" i="2" s="1"/>
  <c r="F107" i="2"/>
  <c r="G107" i="2"/>
  <c r="E107" i="2"/>
  <c r="D107" i="2"/>
  <c r="H107" i="2" s="1"/>
  <c r="F115" i="2"/>
  <c r="G115" i="2"/>
  <c r="H115" i="2"/>
  <c r="E115" i="2"/>
  <c r="D115" i="2"/>
  <c r="F123" i="2"/>
  <c r="G123" i="2"/>
  <c r="E123" i="2"/>
  <c r="D123" i="2"/>
  <c r="H123" i="2" s="1"/>
  <c r="F131" i="2"/>
  <c r="G131" i="2"/>
  <c r="E131" i="2"/>
  <c r="D131" i="2"/>
  <c r="H131" i="2" s="1"/>
  <c r="F139" i="2"/>
  <c r="G139" i="2"/>
  <c r="E139" i="2"/>
  <c r="D139" i="2"/>
  <c r="H139" i="2" s="1"/>
  <c r="F147" i="2"/>
  <c r="G147" i="2"/>
  <c r="E147" i="2"/>
  <c r="D147" i="2"/>
  <c r="H147" i="2" s="1"/>
  <c r="F155" i="2"/>
  <c r="G155" i="2"/>
  <c r="E155" i="2"/>
  <c r="D155" i="2"/>
  <c r="H155" i="2" s="1"/>
  <c r="F163" i="2"/>
  <c r="G163" i="2"/>
  <c r="E163" i="2"/>
  <c r="D163" i="2"/>
  <c r="H163" i="2" s="1"/>
  <c r="F171" i="2"/>
  <c r="G171" i="2"/>
  <c r="E171" i="2"/>
  <c r="D171" i="2"/>
  <c r="H171" i="2" s="1"/>
  <c r="F179" i="2"/>
  <c r="G179" i="2"/>
  <c r="E179" i="2"/>
  <c r="D179" i="2"/>
  <c r="H179" i="2" s="1"/>
  <c r="F187" i="2"/>
  <c r="G187" i="2"/>
  <c r="E187" i="2"/>
  <c r="D187" i="2"/>
  <c r="H187" i="2" s="1"/>
  <c r="F195" i="2"/>
  <c r="G195" i="2"/>
  <c r="E195" i="2"/>
  <c r="D195" i="2"/>
  <c r="H195" i="2" s="1"/>
  <c r="F203" i="2"/>
  <c r="G203" i="2"/>
  <c r="E203" i="2"/>
  <c r="D203" i="2"/>
  <c r="H203" i="2" s="1"/>
  <c r="F211" i="2"/>
  <c r="G211" i="2"/>
  <c r="E211" i="2"/>
  <c r="D211" i="2"/>
  <c r="H211" i="2" s="1"/>
  <c r="F219" i="2"/>
  <c r="G219" i="2"/>
  <c r="E219" i="2"/>
  <c r="D219" i="2"/>
  <c r="H219" i="2" s="1"/>
  <c r="G229" i="2"/>
  <c r="F229" i="2"/>
  <c r="E229" i="2"/>
  <c r="D229" i="2"/>
  <c r="H229" i="2" s="1"/>
  <c r="B240" i="2"/>
  <c r="C240" i="2" s="1"/>
  <c r="C239" i="2"/>
  <c r="B248" i="2"/>
  <c r="C248" i="2" s="1"/>
  <c r="C247" i="2"/>
  <c r="B256" i="2"/>
  <c r="C256" i="2" s="1"/>
  <c r="C255" i="2"/>
  <c r="B264" i="2"/>
  <c r="C264" i="2" s="1"/>
  <c r="C263" i="2"/>
  <c r="B272" i="2"/>
  <c r="C272" i="2" s="1"/>
  <c r="C271" i="2"/>
  <c r="B280" i="2"/>
  <c r="C280" i="2" s="1"/>
  <c r="C279" i="2"/>
  <c r="B288" i="2"/>
  <c r="C288" i="2" s="1"/>
  <c r="C287" i="2"/>
  <c r="B296" i="2"/>
  <c r="C296" i="2" s="1"/>
  <c r="C295" i="2"/>
  <c r="B304" i="2"/>
  <c r="C304" i="2" s="1"/>
  <c r="C303" i="2"/>
  <c r="B312" i="2"/>
  <c r="C312" i="2" s="1"/>
  <c r="C311" i="2"/>
  <c r="B320" i="2"/>
  <c r="C320" i="2" s="1"/>
  <c r="C319" i="2"/>
  <c r="E34" i="4"/>
  <c r="F28" i="4"/>
  <c r="G28" i="4"/>
  <c r="H13" i="4"/>
  <c r="K13" i="4" s="1"/>
  <c r="L13" i="4" s="1"/>
  <c r="I13" i="4"/>
  <c r="J13" i="4" s="1"/>
  <c r="K15" i="4"/>
  <c r="L15" i="4" s="1"/>
  <c r="E39" i="4"/>
  <c r="F39" i="4" s="1"/>
  <c r="G33" i="4"/>
  <c r="G29" i="4"/>
  <c r="E35" i="4"/>
  <c r="F35" i="4" s="1"/>
  <c r="E32" i="4"/>
  <c r="F32" i="4" s="1"/>
  <c r="G26" i="4"/>
  <c r="B30" i="2"/>
  <c r="C30" i="2" s="1"/>
  <c r="B38" i="2"/>
  <c r="C38" i="2" s="1"/>
  <c r="B46" i="2"/>
  <c r="C46" i="2" s="1"/>
  <c r="B54" i="2"/>
  <c r="C54" i="2" s="1"/>
  <c r="B70" i="2"/>
  <c r="C70" i="2" s="1"/>
  <c r="B78" i="2"/>
  <c r="C78" i="2" s="1"/>
  <c r="B86" i="2"/>
  <c r="C86" i="2" s="1"/>
  <c r="B102" i="2"/>
  <c r="C102" i="2" s="1"/>
  <c r="B118" i="2"/>
  <c r="C118" i="2" s="1"/>
  <c r="B134" i="2"/>
  <c r="C134" i="2" s="1"/>
  <c r="B150" i="2"/>
  <c r="C150" i="2" s="1"/>
  <c r="B174" i="2"/>
  <c r="C174" i="2" s="1"/>
  <c r="B190" i="2"/>
  <c r="C190" i="2" s="1"/>
  <c r="B206" i="2"/>
  <c r="C206" i="2" s="1"/>
  <c r="B222" i="2"/>
  <c r="C222" i="2" s="1"/>
  <c r="B242" i="2"/>
  <c r="C242" i="2" s="1"/>
  <c r="B274" i="2"/>
  <c r="C274" i="2" s="1"/>
  <c r="B290" i="2"/>
  <c r="C290" i="2" s="1"/>
  <c r="B306" i="2"/>
  <c r="C306" i="2" s="1"/>
  <c r="B324" i="2"/>
  <c r="C324" i="2" s="1"/>
  <c r="B236" i="2"/>
  <c r="C236" i="2" s="1"/>
  <c r="B244" i="2"/>
  <c r="C244" i="2" s="1"/>
  <c r="B260" i="2"/>
  <c r="C260" i="2" s="1"/>
  <c r="B268" i="2"/>
  <c r="C268" i="2" s="1"/>
  <c r="B276" i="2"/>
  <c r="C276" i="2" s="1"/>
  <c r="B284" i="2"/>
  <c r="C284" i="2" s="1"/>
  <c r="B292" i="2"/>
  <c r="C292" i="2" s="1"/>
  <c r="B300" i="2"/>
  <c r="C300" i="2" s="1"/>
  <c r="B308" i="2"/>
  <c r="C308" i="2" s="1"/>
  <c r="B316" i="2"/>
  <c r="C316" i="2" s="1"/>
  <c r="B34" i="2"/>
  <c r="C34" i="2" s="1"/>
  <c r="B42" i="2"/>
  <c r="C42" i="2" s="1"/>
  <c r="B50" i="2"/>
  <c r="C50" i="2" s="1"/>
  <c r="B58" i="2"/>
  <c r="C58" i="2" s="1"/>
  <c r="B66" i="2"/>
  <c r="C66" i="2" s="1"/>
  <c r="B74" i="2"/>
  <c r="C74" i="2" s="1"/>
  <c r="B82" i="2"/>
  <c r="C82" i="2" s="1"/>
  <c r="B90" i="2"/>
  <c r="C90" i="2" s="1"/>
  <c r="B98" i="2"/>
  <c r="C98" i="2" s="1"/>
  <c r="B106" i="2"/>
  <c r="C106" i="2" s="1"/>
  <c r="B114" i="2"/>
  <c r="C114" i="2" s="1"/>
  <c r="B122" i="2"/>
  <c r="C122" i="2" s="1"/>
  <c r="B130" i="2"/>
  <c r="C130" i="2" s="1"/>
  <c r="B138" i="2"/>
  <c r="C138" i="2" s="1"/>
  <c r="B146" i="2"/>
  <c r="C146" i="2" s="1"/>
  <c r="B154" i="2"/>
  <c r="C154" i="2" s="1"/>
  <c r="B162" i="2"/>
  <c r="C162" i="2" s="1"/>
  <c r="B170" i="2"/>
  <c r="C170" i="2" s="1"/>
  <c r="B178" i="2"/>
  <c r="C178" i="2" s="1"/>
  <c r="B186" i="2"/>
  <c r="C186" i="2" s="1"/>
  <c r="B194" i="2"/>
  <c r="C194" i="2" s="1"/>
  <c r="B202" i="2"/>
  <c r="C202" i="2" s="1"/>
  <c r="B210" i="2"/>
  <c r="C210" i="2" s="1"/>
  <c r="B218" i="2"/>
  <c r="C218" i="2" s="1"/>
  <c r="B226" i="2"/>
  <c r="C226" i="2" s="1"/>
  <c r="B238" i="2"/>
  <c r="C238" i="2" s="1"/>
  <c r="B246" i="2"/>
  <c r="C246" i="2" s="1"/>
  <c r="B254" i="2"/>
  <c r="C254" i="2" s="1"/>
  <c r="B262" i="2"/>
  <c r="C262" i="2" s="1"/>
  <c r="B270" i="2"/>
  <c r="C270" i="2" s="1"/>
  <c r="B278" i="2"/>
  <c r="C278" i="2" s="1"/>
  <c r="B286" i="2"/>
  <c r="C286" i="2" s="1"/>
  <c r="B294" i="2"/>
  <c r="C294" i="2" s="1"/>
  <c r="B302" i="2"/>
  <c r="C302" i="2" s="1"/>
  <c r="B310" i="2"/>
  <c r="C310" i="2" s="1"/>
  <c r="B318" i="2"/>
  <c r="C318" i="2" s="1"/>
  <c r="C27" i="2"/>
  <c r="B28" i="2"/>
  <c r="C28" i="2" s="1"/>
  <c r="B36" i="2"/>
  <c r="C36" i="2" s="1"/>
  <c r="B44" i="2"/>
  <c r="C44" i="2" s="1"/>
  <c r="B52" i="2"/>
  <c r="C52" i="2" s="1"/>
  <c r="B60" i="2"/>
  <c r="C60" i="2" s="1"/>
  <c r="B68" i="2"/>
  <c r="C68" i="2" s="1"/>
  <c r="B76" i="2"/>
  <c r="C76" i="2" s="1"/>
  <c r="B84" i="2"/>
  <c r="C84" i="2" s="1"/>
  <c r="B92" i="2"/>
  <c r="C92" i="2" s="1"/>
  <c r="B100" i="2"/>
  <c r="C100" i="2" s="1"/>
  <c r="B108" i="2"/>
  <c r="C108" i="2" s="1"/>
  <c r="B116" i="2"/>
  <c r="C116" i="2" s="1"/>
  <c r="B124" i="2"/>
  <c r="C124" i="2" s="1"/>
  <c r="B132" i="2"/>
  <c r="C132" i="2" s="1"/>
  <c r="B140" i="2"/>
  <c r="C140" i="2" s="1"/>
  <c r="B148" i="2"/>
  <c r="C148" i="2" s="1"/>
  <c r="B156" i="2"/>
  <c r="C156" i="2" s="1"/>
  <c r="B164" i="2"/>
  <c r="C164" i="2" s="1"/>
  <c r="B172" i="2"/>
  <c r="C172" i="2" s="1"/>
  <c r="B180" i="2"/>
  <c r="C180" i="2" s="1"/>
  <c r="B188" i="2"/>
  <c r="C188" i="2" s="1"/>
  <c r="B196" i="2"/>
  <c r="C196" i="2" s="1"/>
  <c r="B204" i="2"/>
  <c r="C204" i="2" s="1"/>
  <c r="B212" i="2"/>
  <c r="C212" i="2" s="1"/>
  <c r="B220" i="2"/>
  <c r="C220" i="2" s="1"/>
  <c r="B230" i="2"/>
  <c r="C230" i="2" s="1"/>
  <c r="B62" i="2"/>
  <c r="C62" i="2" s="1"/>
  <c r="B94" i="2"/>
  <c r="C94" i="2" s="1"/>
  <c r="B110" i="2"/>
  <c r="C110" i="2" s="1"/>
  <c r="B126" i="2"/>
  <c r="C126" i="2" s="1"/>
  <c r="B142" i="2"/>
  <c r="C142" i="2" s="1"/>
  <c r="B158" i="2"/>
  <c r="C158" i="2" s="1"/>
  <c r="B166" i="2"/>
  <c r="C166" i="2" s="1"/>
  <c r="B182" i="2"/>
  <c r="C182" i="2" s="1"/>
  <c r="B198" i="2"/>
  <c r="C198" i="2" s="1"/>
  <c r="B214" i="2"/>
  <c r="C214" i="2" s="1"/>
  <c r="B250" i="2"/>
  <c r="C250" i="2" s="1"/>
  <c r="B258" i="2"/>
  <c r="C258" i="2" s="1"/>
  <c r="B266" i="2"/>
  <c r="C266" i="2" s="1"/>
  <c r="B282" i="2"/>
  <c r="C282" i="2" s="1"/>
  <c r="B298" i="2"/>
  <c r="C298" i="2" s="1"/>
  <c r="B314" i="2"/>
  <c r="C314" i="2" s="1"/>
  <c r="B252" i="2"/>
  <c r="C252" i="2" s="1"/>
  <c r="K107" i="2" l="1"/>
  <c r="L107" i="2" s="1"/>
  <c r="K91" i="2"/>
  <c r="L91" i="2" s="1"/>
  <c r="K297" i="2"/>
  <c r="L297" i="2"/>
  <c r="K249" i="2"/>
  <c r="L249" i="2"/>
  <c r="K213" i="2"/>
  <c r="L213" i="2" s="1"/>
  <c r="K189" i="2"/>
  <c r="L189" i="2" s="1"/>
  <c r="K165" i="2"/>
  <c r="L165" i="2" s="1"/>
  <c r="K133" i="2"/>
  <c r="L133" i="2" s="1"/>
  <c r="K109" i="2"/>
  <c r="L109" i="2" s="1"/>
  <c r="K85" i="2"/>
  <c r="L85" i="2" s="1"/>
  <c r="K61" i="2"/>
  <c r="L61" i="2"/>
  <c r="K37" i="2"/>
  <c r="L37" i="2"/>
  <c r="K234" i="2"/>
  <c r="L234" i="2" s="1"/>
  <c r="K315" i="2"/>
  <c r="L315" i="2" s="1"/>
  <c r="K307" i="2"/>
  <c r="L307" i="2" s="1"/>
  <c r="K299" i="2"/>
  <c r="L299" i="2" s="1"/>
  <c r="K291" i="2"/>
  <c r="L291" i="2" s="1"/>
  <c r="K283" i="2"/>
  <c r="L283" i="2" s="1"/>
  <c r="K275" i="2"/>
  <c r="L275" i="2" s="1"/>
  <c r="K267" i="2"/>
  <c r="L267" i="2" s="1"/>
  <c r="K259" i="2"/>
  <c r="L259" i="2" s="1"/>
  <c r="K251" i="2"/>
  <c r="L251" i="2" s="1"/>
  <c r="K243" i="2"/>
  <c r="L243" i="2" s="1"/>
  <c r="K235" i="2"/>
  <c r="L235" i="2" s="1"/>
  <c r="K75" i="2"/>
  <c r="L75" i="2" s="1"/>
  <c r="K67" i="2"/>
  <c r="L67" i="2" s="1"/>
  <c r="K59" i="2"/>
  <c r="L59" i="2" s="1"/>
  <c r="K257" i="2"/>
  <c r="L257" i="2" s="1"/>
  <c r="K309" i="2"/>
  <c r="L309" i="2" s="1"/>
  <c r="K305" i="2"/>
  <c r="L305" i="2" s="1"/>
  <c r="K99" i="2"/>
  <c r="L99" i="2" s="1"/>
  <c r="K43" i="2"/>
  <c r="L43" i="2" s="1"/>
  <c r="K35" i="2"/>
  <c r="L35" i="2" s="1"/>
  <c r="K129" i="2"/>
  <c r="L129" i="2" s="1"/>
  <c r="K113" i="2"/>
  <c r="L113" i="2" s="1"/>
  <c r="K97" i="2"/>
  <c r="L97" i="2" s="1"/>
  <c r="K89" i="2"/>
  <c r="L89" i="2"/>
  <c r="K73" i="2"/>
  <c r="L73" i="2"/>
  <c r="K65" i="2"/>
  <c r="L65" i="2"/>
  <c r="K49" i="2"/>
  <c r="L49" i="2"/>
  <c r="K41" i="2"/>
  <c r="L41" i="2"/>
  <c r="K317" i="2"/>
  <c r="L317" i="2" s="1"/>
  <c r="K293" i="2"/>
  <c r="L293" i="2" s="1"/>
  <c r="K277" i="2"/>
  <c r="L277" i="2" s="1"/>
  <c r="K313" i="2"/>
  <c r="L313" i="2"/>
  <c r="K265" i="2"/>
  <c r="L265" i="2"/>
  <c r="K241" i="2"/>
  <c r="L241" i="2" s="1"/>
  <c r="K221" i="2"/>
  <c r="L221" i="2" s="1"/>
  <c r="K197" i="2"/>
  <c r="L197" i="2" s="1"/>
  <c r="K173" i="2"/>
  <c r="L173" i="2" s="1"/>
  <c r="K149" i="2"/>
  <c r="L149" i="2" s="1"/>
  <c r="K125" i="2"/>
  <c r="L125" i="2" s="1"/>
  <c r="K229" i="2"/>
  <c r="L229" i="2" s="1"/>
  <c r="K219" i="2"/>
  <c r="L219" i="2" s="1"/>
  <c r="K211" i="2"/>
  <c r="L211" i="2" s="1"/>
  <c r="K203" i="2"/>
  <c r="L203" i="2" s="1"/>
  <c r="K195" i="2"/>
  <c r="L195" i="2" s="1"/>
  <c r="K187" i="2"/>
  <c r="L187" i="2" s="1"/>
  <c r="K179" i="2"/>
  <c r="L179" i="2" s="1"/>
  <c r="K171" i="2"/>
  <c r="L171" i="2" s="1"/>
  <c r="K163" i="2"/>
  <c r="L163" i="2" s="1"/>
  <c r="K155" i="2"/>
  <c r="L155" i="2" s="1"/>
  <c r="K147" i="2"/>
  <c r="L147" i="2" s="1"/>
  <c r="K139" i="2"/>
  <c r="L139" i="2" s="1"/>
  <c r="K131" i="2"/>
  <c r="L131" i="2" s="1"/>
  <c r="K123" i="2"/>
  <c r="L123" i="2" s="1"/>
  <c r="K205" i="2"/>
  <c r="L205" i="2" s="1"/>
  <c r="K181" i="2"/>
  <c r="L181" i="2" s="1"/>
  <c r="K157" i="2"/>
  <c r="L157" i="2" s="1"/>
  <c r="K141" i="2"/>
  <c r="L141" i="2" s="1"/>
  <c r="K117" i="2"/>
  <c r="L117" i="2" s="1"/>
  <c r="K93" i="2"/>
  <c r="L93" i="2" s="1"/>
  <c r="K69" i="2"/>
  <c r="L69" i="2" s="1"/>
  <c r="K45" i="2"/>
  <c r="L45" i="2"/>
  <c r="K285" i="2"/>
  <c r="L285" i="2" s="1"/>
  <c r="K261" i="2"/>
  <c r="L261" i="2" s="1"/>
  <c r="K253" i="2"/>
  <c r="L253" i="2" s="1"/>
  <c r="K245" i="2"/>
  <c r="L245" i="2" s="1"/>
  <c r="K237" i="2"/>
  <c r="L237" i="2" s="1"/>
  <c r="K225" i="2"/>
  <c r="L225" i="2" s="1"/>
  <c r="K217" i="2"/>
  <c r="L217" i="2"/>
  <c r="K209" i="2"/>
  <c r="L209" i="2" s="1"/>
  <c r="K201" i="2"/>
  <c r="L201" i="2"/>
  <c r="K193" i="2"/>
  <c r="L193" i="2" s="1"/>
  <c r="K185" i="2"/>
  <c r="L185" i="2"/>
  <c r="K177" i="2"/>
  <c r="L177" i="2" s="1"/>
  <c r="K169" i="2"/>
  <c r="L169" i="2"/>
  <c r="K161" i="2"/>
  <c r="L161" i="2" s="1"/>
  <c r="K153" i="2"/>
  <c r="L153" i="2"/>
  <c r="K145" i="2"/>
  <c r="L145" i="2" s="1"/>
  <c r="K137" i="2"/>
  <c r="L137" i="2"/>
  <c r="K121" i="2"/>
  <c r="L121" i="2"/>
  <c r="K105" i="2"/>
  <c r="L105" i="2"/>
  <c r="K81" i="2"/>
  <c r="L81" i="2" s="1"/>
  <c r="K57" i="2"/>
  <c r="L57" i="2"/>
  <c r="K33" i="2"/>
  <c r="L33" i="2"/>
  <c r="K323" i="2"/>
  <c r="L323" i="2" s="1"/>
  <c r="K77" i="2"/>
  <c r="L77" i="2" s="1"/>
  <c r="K53" i="2"/>
  <c r="L53" i="2"/>
  <c r="K29" i="2"/>
  <c r="L29" i="2"/>
  <c r="G166" i="2"/>
  <c r="F166" i="2"/>
  <c r="E166" i="2"/>
  <c r="D166" i="2"/>
  <c r="H166" i="2" s="1"/>
  <c r="G220" i="2"/>
  <c r="F220" i="2"/>
  <c r="E220" i="2"/>
  <c r="D220" i="2"/>
  <c r="H220" i="2" s="1"/>
  <c r="F124" i="2"/>
  <c r="G124" i="2"/>
  <c r="E124" i="2"/>
  <c r="D124" i="2"/>
  <c r="H124" i="2" s="1"/>
  <c r="G60" i="2"/>
  <c r="F60" i="2"/>
  <c r="E60" i="2"/>
  <c r="D60" i="2"/>
  <c r="H60" i="2" s="1"/>
  <c r="G270" i="2"/>
  <c r="E270" i="2"/>
  <c r="D270" i="2"/>
  <c r="H270" i="2" s="1"/>
  <c r="F270" i="2"/>
  <c r="G170" i="2"/>
  <c r="E170" i="2"/>
  <c r="F170" i="2"/>
  <c r="D170" i="2"/>
  <c r="H170" i="2" s="1"/>
  <c r="G74" i="2"/>
  <c r="H74" i="2"/>
  <c r="E74" i="2"/>
  <c r="F74" i="2"/>
  <c r="D74" i="2"/>
  <c r="G268" i="2"/>
  <c r="F268" i="2"/>
  <c r="E268" i="2"/>
  <c r="D268" i="2"/>
  <c r="H268" i="2" s="1"/>
  <c r="G174" i="2"/>
  <c r="E174" i="2"/>
  <c r="D174" i="2"/>
  <c r="H174" i="2" s="1"/>
  <c r="F174" i="2"/>
  <c r="G54" i="2"/>
  <c r="F54" i="2"/>
  <c r="E54" i="2"/>
  <c r="D54" i="2"/>
  <c r="H54" i="2" s="1"/>
  <c r="F311" i="2"/>
  <c r="H311" i="2"/>
  <c r="G311" i="2"/>
  <c r="E311" i="2"/>
  <c r="D311" i="2"/>
  <c r="F263" i="2"/>
  <c r="G263" i="2"/>
  <c r="E263" i="2"/>
  <c r="D263" i="2"/>
  <c r="H263" i="2" s="1"/>
  <c r="K115" i="2"/>
  <c r="L115" i="2" s="1"/>
  <c r="K83" i="2"/>
  <c r="L83" i="2" s="1"/>
  <c r="K51" i="2"/>
  <c r="L51" i="2" s="1"/>
  <c r="K281" i="2"/>
  <c r="L281" i="2"/>
  <c r="F215" i="2"/>
  <c r="G215" i="2"/>
  <c r="E215" i="2"/>
  <c r="D215" i="2"/>
  <c r="H215" i="2" s="1"/>
  <c r="F183" i="2"/>
  <c r="G183" i="2"/>
  <c r="E183" i="2"/>
  <c r="H183" i="2" s="1"/>
  <c r="D183" i="2"/>
  <c r="F135" i="2"/>
  <c r="G135" i="2"/>
  <c r="E135" i="2"/>
  <c r="H135" i="2" s="1"/>
  <c r="D135" i="2"/>
  <c r="F103" i="2"/>
  <c r="G103" i="2"/>
  <c r="E103" i="2"/>
  <c r="D103" i="2"/>
  <c r="H103" i="2" s="1"/>
  <c r="F71" i="2"/>
  <c r="G71" i="2"/>
  <c r="E71" i="2"/>
  <c r="H71" i="2" s="1"/>
  <c r="D71" i="2"/>
  <c r="L289" i="2"/>
  <c r="K289" i="2"/>
  <c r="G282" i="2"/>
  <c r="F282" i="2"/>
  <c r="E282" i="2"/>
  <c r="D282" i="2"/>
  <c r="H282" i="2" s="1"/>
  <c r="G214" i="2"/>
  <c r="E214" i="2"/>
  <c r="F214" i="2"/>
  <c r="D214" i="2"/>
  <c r="H214" i="2" s="1"/>
  <c r="G158" i="2"/>
  <c r="E158" i="2"/>
  <c r="H158" i="2" s="1"/>
  <c r="D158" i="2"/>
  <c r="F158" i="2"/>
  <c r="G94" i="2"/>
  <c r="H94" i="2"/>
  <c r="E94" i="2"/>
  <c r="F94" i="2"/>
  <c r="D94" i="2"/>
  <c r="G212" i="2"/>
  <c r="F212" i="2"/>
  <c r="E212" i="2"/>
  <c r="D212" i="2"/>
  <c r="H212" i="2" s="1"/>
  <c r="G180" i="2"/>
  <c r="F180" i="2"/>
  <c r="E180" i="2"/>
  <c r="D180" i="2"/>
  <c r="H180" i="2" s="1"/>
  <c r="F148" i="2"/>
  <c r="G148" i="2"/>
  <c r="E148" i="2"/>
  <c r="D148" i="2"/>
  <c r="H148" i="2" s="1"/>
  <c r="G116" i="2"/>
  <c r="F116" i="2"/>
  <c r="D116" i="2"/>
  <c r="H116" i="2" s="1"/>
  <c r="E116" i="2"/>
  <c r="G84" i="2"/>
  <c r="F84" i="2"/>
  <c r="D84" i="2"/>
  <c r="E84" i="2"/>
  <c r="H84" i="2" s="1"/>
  <c r="G52" i="2"/>
  <c r="F52" i="2"/>
  <c r="D52" i="2"/>
  <c r="H52" i="2" s="1"/>
  <c r="E52" i="2"/>
  <c r="G27" i="2"/>
  <c r="F27" i="2"/>
  <c r="E27" i="2"/>
  <c r="D27" i="2"/>
  <c r="H27" i="2" s="1"/>
  <c r="G294" i="2"/>
  <c r="D294" i="2"/>
  <c r="H294" i="2" s="1"/>
  <c r="F294" i="2"/>
  <c r="E294" i="2"/>
  <c r="G262" i="2"/>
  <c r="E262" i="2"/>
  <c r="D262" i="2"/>
  <c r="F262" i="2"/>
  <c r="H262" i="2" s="1"/>
  <c r="G226" i="2"/>
  <c r="F226" i="2"/>
  <c r="E226" i="2"/>
  <c r="D226" i="2"/>
  <c r="H226" i="2" s="1"/>
  <c r="G194" i="2"/>
  <c r="F194" i="2"/>
  <c r="E194" i="2"/>
  <c r="D194" i="2"/>
  <c r="H194" i="2" s="1"/>
  <c r="G162" i="2"/>
  <c r="F162" i="2"/>
  <c r="E162" i="2"/>
  <c r="D162" i="2"/>
  <c r="H162" i="2" s="1"/>
  <c r="G130" i="2"/>
  <c r="F130" i="2"/>
  <c r="E130" i="2"/>
  <c r="D130" i="2"/>
  <c r="H130" i="2" s="1"/>
  <c r="G98" i="2"/>
  <c r="F98" i="2"/>
  <c r="E98" i="2"/>
  <c r="H98" i="2" s="1"/>
  <c r="D98" i="2"/>
  <c r="G66" i="2"/>
  <c r="F66" i="2"/>
  <c r="E66" i="2"/>
  <c r="D66" i="2"/>
  <c r="H66" i="2" s="1"/>
  <c r="G34" i="2"/>
  <c r="H34" i="2"/>
  <c r="F34" i="2"/>
  <c r="E34" i="2"/>
  <c r="D34" i="2"/>
  <c r="G292" i="2"/>
  <c r="F292" i="2"/>
  <c r="E292" i="2"/>
  <c r="D292" i="2"/>
  <c r="H292" i="2" s="1"/>
  <c r="G260" i="2"/>
  <c r="F260" i="2"/>
  <c r="E260" i="2"/>
  <c r="D260" i="2"/>
  <c r="H260" i="2" s="1"/>
  <c r="G306" i="2"/>
  <c r="F306" i="2"/>
  <c r="E306" i="2"/>
  <c r="D306" i="2"/>
  <c r="H306" i="2" s="1"/>
  <c r="G222" i="2"/>
  <c r="E222" i="2"/>
  <c r="F222" i="2"/>
  <c r="D222" i="2"/>
  <c r="H222" i="2" s="1"/>
  <c r="G150" i="2"/>
  <c r="F150" i="2"/>
  <c r="E150" i="2"/>
  <c r="D150" i="2"/>
  <c r="H150" i="2" s="1"/>
  <c r="G86" i="2"/>
  <c r="F86" i="2"/>
  <c r="E86" i="2"/>
  <c r="H86" i="2" s="1"/>
  <c r="D86" i="2"/>
  <c r="G46" i="2"/>
  <c r="E46" i="2"/>
  <c r="D46" i="2"/>
  <c r="H46" i="2" s="1"/>
  <c r="F46" i="2"/>
  <c r="H29" i="4"/>
  <c r="I29" i="4"/>
  <c r="J29" i="4" s="1"/>
  <c r="F312" i="2"/>
  <c r="D312" i="2"/>
  <c r="H312" i="2" s="1"/>
  <c r="G312" i="2"/>
  <c r="E312" i="2"/>
  <c r="F296" i="2"/>
  <c r="G296" i="2"/>
  <c r="D296" i="2"/>
  <c r="H296" i="2" s="1"/>
  <c r="E296" i="2"/>
  <c r="F280" i="2"/>
  <c r="D280" i="2"/>
  <c r="G280" i="2"/>
  <c r="E280" i="2"/>
  <c r="H280" i="2" s="1"/>
  <c r="F264" i="2"/>
  <c r="D264" i="2"/>
  <c r="H264" i="2" s="1"/>
  <c r="G264" i="2"/>
  <c r="E264" i="2"/>
  <c r="F248" i="2"/>
  <c r="D248" i="2"/>
  <c r="H248" i="2" s="1"/>
  <c r="G248" i="2"/>
  <c r="E248" i="2"/>
  <c r="K27" i="4"/>
  <c r="L27" i="4" s="1"/>
  <c r="K23" i="4"/>
  <c r="L23" i="4" s="1"/>
  <c r="F216" i="2"/>
  <c r="D216" i="2"/>
  <c r="H216" i="2" s="1"/>
  <c r="G216" i="2"/>
  <c r="E216" i="2"/>
  <c r="F200" i="2"/>
  <c r="D200" i="2"/>
  <c r="H200" i="2" s="1"/>
  <c r="G200" i="2"/>
  <c r="E200" i="2"/>
  <c r="F184" i="2"/>
  <c r="D184" i="2"/>
  <c r="G184" i="2"/>
  <c r="E184" i="2"/>
  <c r="H184" i="2" s="1"/>
  <c r="F168" i="2"/>
  <c r="G168" i="2"/>
  <c r="D168" i="2"/>
  <c r="E168" i="2"/>
  <c r="H168" i="2" s="1"/>
  <c r="F152" i="2"/>
  <c r="D152" i="2"/>
  <c r="H152" i="2" s="1"/>
  <c r="G152" i="2"/>
  <c r="E152" i="2"/>
  <c r="F136" i="2"/>
  <c r="D136" i="2"/>
  <c r="H136" i="2" s="1"/>
  <c r="G136" i="2"/>
  <c r="E136" i="2"/>
  <c r="G120" i="2"/>
  <c r="F120" i="2"/>
  <c r="D120" i="2"/>
  <c r="H120" i="2" s="1"/>
  <c r="E120" i="2"/>
  <c r="G104" i="2"/>
  <c r="F104" i="2"/>
  <c r="D104" i="2"/>
  <c r="E104" i="2"/>
  <c r="H104" i="2" s="1"/>
  <c r="G88" i="2"/>
  <c r="F88" i="2"/>
  <c r="D88" i="2"/>
  <c r="H88" i="2" s="1"/>
  <c r="E88" i="2"/>
  <c r="G72" i="2"/>
  <c r="F72" i="2"/>
  <c r="D72" i="2"/>
  <c r="E72" i="2"/>
  <c r="H72" i="2" s="1"/>
  <c r="G56" i="2"/>
  <c r="F56" i="2"/>
  <c r="D56" i="2"/>
  <c r="H56" i="2" s="1"/>
  <c r="E56" i="2"/>
  <c r="G40" i="2"/>
  <c r="F40" i="2"/>
  <c r="E40" i="2"/>
  <c r="D40" i="2"/>
  <c r="H40" i="2" s="1"/>
  <c r="E30" i="4"/>
  <c r="F24" i="4"/>
  <c r="G24" i="4"/>
  <c r="K20" i="4"/>
  <c r="L20" i="4" s="1"/>
  <c r="G250" i="2"/>
  <c r="F250" i="2"/>
  <c r="E250" i="2"/>
  <c r="D250" i="2"/>
  <c r="H250" i="2" s="1"/>
  <c r="G188" i="2"/>
  <c r="F188" i="2"/>
  <c r="E188" i="2"/>
  <c r="D188" i="2"/>
  <c r="H188" i="2" s="1"/>
  <c r="G28" i="2"/>
  <c r="F28" i="2"/>
  <c r="D28" i="2"/>
  <c r="H28" i="2" s="1"/>
  <c r="E28" i="2"/>
  <c r="G238" i="2"/>
  <c r="E238" i="2"/>
  <c r="D238" i="2"/>
  <c r="F238" i="2"/>
  <c r="H238" i="2" s="1"/>
  <c r="G138" i="2"/>
  <c r="E138" i="2"/>
  <c r="F138" i="2"/>
  <c r="D138" i="2"/>
  <c r="H138" i="2" s="1"/>
  <c r="G42" i="2"/>
  <c r="F42" i="2"/>
  <c r="E42" i="2"/>
  <c r="D42" i="2"/>
  <c r="H42" i="2" s="1"/>
  <c r="G324" i="2"/>
  <c r="F324" i="2"/>
  <c r="E324" i="2"/>
  <c r="D324" i="2"/>
  <c r="H324" i="2" s="1"/>
  <c r="G102" i="2"/>
  <c r="F102" i="2"/>
  <c r="E102" i="2"/>
  <c r="D102" i="2"/>
  <c r="H102" i="2" s="1"/>
  <c r="H33" i="4"/>
  <c r="I33" i="4"/>
  <c r="J33" i="4" s="1"/>
  <c r="F295" i="2"/>
  <c r="H295" i="2"/>
  <c r="G295" i="2"/>
  <c r="E295" i="2"/>
  <c r="D295" i="2"/>
  <c r="F247" i="2"/>
  <c r="G247" i="2"/>
  <c r="E247" i="2"/>
  <c r="D247" i="2"/>
  <c r="H247" i="2"/>
  <c r="K301" i="2"/>
  <c r="L301" i="2" s="1"/>
  <c r="K269" i="2"/>
  <c r="L269" i="2" s="1"/>
  <c r="F151" i="2"/>
  <c r="G151" i="2"/>
  <c r="E151" i="2"/>
  <c r="D151" i="2"/>
  <c r="H151" i="2" s="1"/>
  <c r="L101" i="2"/>
  <c r="K101" i="2"/>
  <c r="G266" i="2"/>
  <c r="F266" i="2"/>
  <c r="E266" i="2"/>
  <c r="D266" i="2"/>
  <c r="H266" i="2" s="1"/>
  <c r="G62" i="2"/>
  <c r="E62" i="2"/>
  <c r="F62" i="2"/>
  <c r="H62" i="2" s="1"/>
  <c r="D62" i="2"/>
  <c r="F172" i="2"/>
  <c r="G172" i="2"/>
  <c r="E172" i="2"/>
  <c r="D172" i="2"/>
  <c r="H172" i="2" s="1"/>
  <c r="G76" i="2"/>
  <c r="F76" i="2"/>
  <c r="E76" i="2"/>
  <c r="D76" i="2"/>
  <c r="H76" i="2" s="1"/>
  <c r="G318" i="2"/>
  <c r="F318" i="2"/>
  <c r="D318" i="2"/>
  <c r="E318" i="2"/>
  <c r="H318" i="2" s="1"/>
  <c r="G218" i="2"/>
  <c r="F218" i="2"/>
  <c r="E218" i="2"/>
  <c r="D218" i="2"/>
  <c r="H218" i="2" s="1"/>
  <c r="G154" i="2"/>
  <c r="E154" i="2"/>
  <c r="F154" i="2"/>
  <c r="D154" i="2"/>
  <c r="H154" i="2" s="1"/>
  <c r="G58" i="2"/>
  <c r="H58" i="2"/>
  <c r="E58" i="2"/>
  <c r="F58" i="2"/>
  <c r="D58" i="2"/>
  <c r="G284" i="2"/>
  <c r="F284" i="2"/>
  <c r="E284" i="2"/>
  <c r="D284" i="2"/>
  <c r="H284" i="2" s="1"/>
  <c r="G206" i="2"/>
  <c r="E206" i="2"/>
  <c r="D206" i="2"/>
  <c r="H206" i="2" s="1"/>
  <c r="F206" i="2"/>
  <c r="G38" i="2"/>
  <c r="E38" i="2"/>
  <c r="F38" i="2"/>
  <c r="D38" i="2"/>
  <c r="H38" i="2" s="1"/>
  <c r="H26" i="4"/>
  <c r="I26" i="4"/>
  <c r="J26" i="4" s="1"/>
  <c r="H28" i="4"/>
  <c r="I28" i="4"/>
  <c r="J28" i="4" s="1"/>
  <c r="F319" i="2"/>
  <c r="H319" i="2"/>
  <c r="G319" i="2"/>
  <c r="E319" i="2"/>
  <c r="D319" i="2"/>
  <c r="F303" i="2"/>
  <c r="G303" i="2"/>
  <c r="E303" i="2"/>
  <c r="D303" i="2"/>
  <c r="H303" i="2" s="1"/>
  <c r="F287" i="2"/>
  <c r="G287" i="2"/>
  <c r="E287" i="2"/>
  <c r="H287" i="2" s="1"/>
  <c r="D287" i="2"/>
  <c r="F271" i="2"/>
  <c r="G271" i="2"/>
  <c r="E271" i="2"/>
  <c r="D271" i="2"/>
  <c r="H271" i="2" s="1"/>
  <c r="F255" i="2"/>
  <c r="H255" i="2"/>
  <c r="G255" i="2"/>
  <c r="E255" i="2"/>
  <c r="D255" i="2"/>
  <c r="F239" i="2"/>
  <c r="G239" i="2"/>
  <c r="E239" i="2"/>
  <c r="D239" i="2"/>
  <c r="H239" i="2" s="1"/>
  <c r="F231" i="2"/>
  <c r="G231" i="2"/>
  <c r="E231" i="2"/>
  <c r="D231" i="2"/>
  <c r="H231" i="2" s="1"/>
  <c r="F223" i="2"/>
  <c r="G223" i="2"/>
  <c r="E223" i="2"/>
  <c r="D223" i="2"/>
  <c r="H223" i="2" s="1"/>
  <c r="F207" i="2"/>
  <c r="H207" i="2"/>
  <c r="G207" i="2"/>
  <c r="E207" i="2"/>
  <c r="D207" i="2"/>
  <c r="F191" i="2"/>
  <c r="G191" i="2"/>
  <c r="E191" i="2"/>
  <c r="D191" i="2"/>
  <c r="H191" i="2" s="1"/>
  <c r="F175" i="2"/>
  <c r="G175" i="2"/>
  <c r="E175" i="2"/>
  <c r="H175" i="2" s="1"/>
  <c r="D175" i="2"/>
  <c r="F159" i="2"/>
  <c r="G159" i="2"/>
  <c r="E159" i="2"/>
  <c r="D159" i="2"/>
  <c r="H159" i="2" s="1"/>
  <c r="F143" i="2"/>
  <c r="H143" i="2"/>
  <c r="G143" i="2"/>
  <c r="E143" i="2"/>
  <c r="D143" i="2"/>
  <c r="F127" i="2"/>
  <c r="G127" i="2"/>
  <c r="E127" i="2"/>
  <c r="D127" i="2"/>
  <c r="H127" i="2" s="1"/>
  <c r="F111" i="2"/>
  <c r="G111" i="2"/>
  <c r="E111" i="2"/>
  <c r="H111" i="2" s="1"/>
  <c r="D111" i="2"/>
  <c r="F95" i="2"/>
  <c r="G95" i="2"/>
  <c r="E95" i="2"/>
  <c r="D95" i="2"/>
  <c r="H95" i="2" s="1"/>
  <c r="F79" i="2"/>
  <c r="H79" i="2"/>
  <c r="G79" i="2"/>
  <c r="E79" i="2"/>
  <c r="D79" i="2"/>
  <c r="F63" i="2"/>
  <c r="G63" i="2"/>
  <c r="E63" i="2"/>
  <c r="D63" i="2"/>
  <c r="H63" i="2" s="1"/>
  <c r="F47" i="2"/>
  <c r="G47" i="2"/>
  <c r="E47" i="2"/>
  <c r="H47" i="2" s="1"/>
  <c r="D47" i="2"/>
  <c r="F31" i="2"/>
  <c r="E31" i="2"/>
  <c r="G31" i="2"/>
  <c r="D31" i="2"/>
  <c r="H31" i="2" s="1"/>
  <c r="F25" i="4"/>
  <c r="E31" i="4"/>
  <c r="G25" i="4"/>
  <c r="G298" i="2"/>
  <c r="F298" i="2"/>
  <c r="E298" i="2"/>
  <c r="D298" i="2"/>
  <c r="H298" i="2" s="1"/>
  <c r="G110" i="2"/>
  <c r="E110" i="2"/>
  <c r="D110" i="2"/>
  <c r="H110" i="2" s="1"/>
  <c r="F110" i="2"/>
  <c r="F156" i="2"/>
  <c r="G156" i="2"/>
  <c r="E156" i="2"/>
  <c r="D156" i="2"/>
  <c r="H156" i="2" s="1"/>
  <c r="G92" i="2"/>
  <c r="F92" i="2"/>
  <c r="E92" i="2"/>
  <c r="D92" i="2"/>
  <c r="H92" i="2" s="1"/>
  <c r="G302" i="2"/>
  <c r="D302" i="2"/>
  <c r="E302" i="2"/>
  <c r="H302" i="2" s="1"/>
  <c r="F302" i="2"/>
  <c r="G202" i="2"/>
  <c r="F202" i="2"/>
  <c r="E202" i="2"/>
  <c r="D202" i="2"/>
  <c r="H202" i="2" s="1"/>
  <c r="G106" i="2"/>
  <c r="E106" i="2"/>
  <c r="F106" i="2"/>
  <c r="H106" i="2" s="1"/>
  <c r="D106" i="2"/>
  <c r="G300" i="2"/>
  <c r="F300" i="2"/>
  <c r="E300" i="2"/>
  <c r="D300" i="2"/>
  <c r="H300" i="2" s="1"/>
  <c r="G242" i="2"/>
  <c r="F242" i="2"/>
  <c r="E242" i="2"/>
  <c r="D242" i="2"/>
  <c r="H242" i="2" s="1"/>
  <c r="G34" i="4"/>
  <c r="F34" i="4"/>
  <c r="E40" i="4"/>
  <c r="F279" i="2"/>
  <c r="G279" i="2"/>
  <c r="E279" i="2"/>
  <c r="D279" i="2"/>
  <c r="H279" i="2" s="1"/>
  <c r="K273" i="2"/>
  <c r="L273" i="2" s="1"/>
  <c r="F199" i="2"/>
  <c r="G199" i="2"/>
  <c r="E199" i="2"/>
  <c r="D199" i="2"/>
  <c r="H199" i="2" s="1"/>
  <c r="F167" i="2"/>
  <c r="G167" i="2"/>
  <c r="E167" i="2"/>
  <c r="D167" i="2"/>
  <c r="H167" i="2" s="1"/>
  <c r="F119" i="2"/>
  <c r="E119" i="2"/>
  <c r="G119" i="2"/>
  <c r="D119" i="2"/>
  <c r="H119" i="2" s="1"/>
  <c r="F87" i="2"/>
  <c r="E87" i="2"/>
  <c r="G87" i="2"/>
  <c r="D87" i="2"/>
  <c r="H87" i="2" s="1"/>
  <c r="F55" i="2"/>
  <c r="E55" i="2"/>
  <c r="D55" i="2"/>
  <c r="H55" i="2" s="1"/>
  <c r="G55" i="2"/>
  <c r="F39" i="2"/>
  <c r="E39" i="2"/>
  <c r="G39" i="2"/>
  <c r="D39" i="2"/>
  <c r="H39" i="2" s="1"/>
  <c r="G252" i="2"/>
  <c r="F252" i="2"/>
  <c r="E252" i="2"/>
  <c r="D252" i="2"/>
  <c r="H252" i="2" s="1"/>
  <c r="G198" i="2"/>
  <c r="E198" i="2"/>
  <c r="D198" i="2"/>
  <c r="H198" i="2" s="1"/>
  <c r="F198" i="2"/>
  <c r="G142" i="2"/>
  <c r="E142" i="2"/>
  <c r="F142" i="2"/>
  <c r="D142" i="2"/>
  <c r="H142" i="2" s="1"/>
  <c r="G204" i="2"/>
  <c r="F204" i="2"/>
  <c r="E204" i="2"/>
  <c r="D204" i="2"/>
  <c r="H204" i="2" s="1"/>
  <c r="F140" i="2"/>
  <c r="G140" i="2"/>
  <c r="E140" i="2"/>
  <c r="D140" i="2"/>
  <c r="H140" i="2" s="1"/>
  <c r="G108" i="2"/>
  <c r="F108" i="2"/>
  <c r="E108" i="2"/>
  <c r="D108" i="2"/>
  <c r="H108" i="2" s="1"/>
  <c r="G44" i="2"/>
  <c r="F44" i="2"/>
  <c r="E44" i="2"/>
  <c r="D44" i="2"/>
  <c r="H44" i="2" s="1"/>
  <c r="G286" i="2"/>
  <c r="F286" i="2"/>
  <c r="D286" i="2"/>
  <c r="H286" i="2" s="1"/>
  <c r="E286" i="2"/>
  <c r="G254" i="2"/>
  <c r="E254" i="2"/>
  <c r="F254" i="2"/>
  <c r="D254" i="2"/>
  <c r="H254" i="2" s="1"/>
  <c r="G186" i="2"/>
  <c r="F186" i="2"/>
  <c r="E186" i="2"/>
  <c r="D186" i="2"/>
  <c r="H186" i="2" s="1"/>
  <c r="G122" i="2"/>
  <c r="E122" i="2"/>
  <c r="F122" i="2"/>
  <c r="D122" i="2"/>
  <c r="H122" i="2" s="1"/>
  <c r="G90" i="2"/>
  <c r="E90" i="2"/>
  <c r="F90" i="2"/>
  <c r="H90" i="2" s="1"/>
  <c r="D90" i="2"/>
  <c r="G316" i="2"/>
  <c r="F316" i="2"/>
  <c r="E316" i="2"/>
  <c r="D316" i="2"/>
  <c r="H316" i="2" s="1"/>
  <c r="G244" i="2"/>
  <c r="F244" i="2"/>
  <c r="E244" i="2"/>
  <c r="D244" i="2"/>
  <c r="H244" i="2" s="1"/>
  <c r="G290" i="2"/>
  <c r="F290" i="2"/>
  <c r="E290" i="2"/>
  <c r="D290" i="2"/>
  <c r="H290" i="2" s="1"/>
  <c r="G134" i="2"/>
  <c r="F134" i="2"/>
  <c r="E134" i="2"/>
  <c r="D134" i="2"/>
  <c r="H134" i="2" s="1"/>
  <c r="G78" i="2"/>
  <c r="E78" i="2"/>
  <c r="F78" i="2"/>
  <c r="D78" i="2"/>
  <c r="H78" i="2" s="1"/>
  <c r="G314" i="2"/>
  <c r="F314" i="2"/>
  <c r="E314" i="2"/>
  <c r="D314" i="2"/>
  <c r="H314" i="2" s="1"/>
  <c r="G258" i="2"/>
  <c r="F258" i="2"/>
  <c r="E258" i="2"/>
  <c r="D258" i="2"/>
  <c r="H258" i="2" s="1"/>
  <c r="G182" i="2"/>
  <c r="E182" i="2"/>
  <c r="F182" i="2"/>
  <c r="D182" i="2"/>
  <c r="H182" i="2" s="1"/>
  <c r="G126" i="2"/>
  <c r="E126" i="2"/>
  <c r="F126" i="2"/>
  <c r="D126" i="2"/>
  <c r="H126" i="2" s="1"/>
  <c r="G230" i="2"/>
  <c r="E230" i="2"/>
  <c r="D230" i="2"/>
  <c r="H230" i="2" s="1"/>
  <c r="F230" i="2"/>
  <c r="G196" i="2"/>
  <c r="F196" i="2"/>
  <c r="E196" i="2"/>
  <c r="D196" i="2"/>
  <c r="H196" i="2" s="1"/>
  <c r="F164" i="2"/>
  <c r="G164" i="2"/>
  <c r="E164" i="2"/>
  <c r="D164" i="2"/>
  <c r="H164" i="2" s="1"/>
  <c r="F132" i="2"/>
  <c r="G132" i="2"/>
  <c r="D132" i="2"/>
  <c r="E132" i="2"/>
  <c r="H132" i="2" s="1"/>
  <c r="G100" i="2"/>
  <c r="F100" i="2"/>
  <c r="D100" i="2"/>
  <c r="H100" i="2" s="1"/>
  <c r="E100" i="2"/>
  <c r="G68" i="2"/>
  <c r="F68" i="2"/>
  <c r="D68" i="2"/>
  <c r="E68" i="2"/>
  <c r="H68" i="2" s="1"/>
  <c r="G36" i="2"/>
  <c r="F36" i="2"/>
  <c r="D36" i="2"/>
  <c r="H36" i="2" s="1"/>
  <c r="E36" i="2"/>
  <c r="G310" i="2"/>
  <c r="F310" i="2"/>
  <c r="H310" i="2" s="1"/>
  <c r="D310" i="2"/>
  <c r="E310" i="2"/>
  <c r="G278" i="2"/>
  <c r="E278" i="2"/>
  <c r="F278" i="2"/>
  <c r="D278" i="2"/>
  <c r="H278" i="2" s="1"/>
  <c r="G246" i="2"/>
  <c r="E246" i="2"/>
  <c r="F246" i="2"/>
  <c r="D246" i="2"/>
  <c r="H246" i="2" s="1"/>
  <c r="G210" i="2"/>
  <c r="F210" i="2"/>
  <c r="E210" i="2"/>
  <c r="D210" i="2"/>
  <c r="H210" i="2" s="1"/>
  <c r="G178" i="2"/>
  <c r="F178" i="2"/>
  <c r="E178" i="2"/>
  <c r="D178" i="2"/>
  <c r="H178" i="2" s="1"/>
  <c r="G146" i="2"/>
  <c r="F146" i="2"/>
  <c r="E146" i="2"/>
  <c r="D146" i="2"/>
  <c r="H146" i="2" s="1"/>
  <c r="G114" i="2"/>
  <c r="F114" i="2"/>
  <c r="E114" i="2"/>
  <c r="D114" i="2"/>
  <c r="H114" i="2" s="1"/>
  <c r="G82" i="2"/>
  <c r="F82" i="2"/>
  <c r="E82" i="2"/>
  <c r="H82" i="2" s="1"/>
  <c r="D82" i="2"/>
  <c r="G50" i="2"/>
  <c r="F50" i="2"/>
  <c r="E50" i="2"/>
  <c r="D50" i="2"/>
  <c r="H50" i="2" s="1"/>
  <c r="G308" i="2"/>
  <c r="F308" i="2"/>
  <c r="E308" i="2"/>
  <c r="D308" i="2"/>
  <c r="H308" i="2" s="1"/>
  <c r="G276" i="2"/>
  <c r="F276" i="2"/>
  <c r="E276" i="2"/>
  <c r="D276" i="2"/>
  <c r="H276" i="2" s="1"/>
  <c r="G236" i="2"/>
  <c r="F236" i="2"/>
  <c r="E236" i="2"/>
  <c r="D236" i="2"/>
  <c r="H236" i="2" s="1"/>
  <c r="G274" i="2"/>
  <c r="F274" i="2"/>
  <c r="E274" i="2"/>
  <c r="D274" i="2"/>
  <c r="H274" i="2" s="1"/>
  <c r="G190" i="2"/>
  <c r="E190" i="2"/>
  <c r="F190" i="2"/>
  <c r="D190" i="2"/>
  <c r="H190" i="2" s="1"/>
  <c r="G118" i="2"/>
  <c r="F118" i="2"/>
  <c r="E118" i="2"/>
  <c r="D118" i="2"/>
  <c r="H118" i="2" s="1"/>
  <c r="G70" i="2"/>
  <c r="F70" i="2"/>
  <c r="E70" i="2"/>
  <c r="H70" i="2" s="1"/>
  <c r="D70" i="2"/>
  <c r="G30" i="2"/>
  <c r="E30" i="2"/>
  <c r="F30" i="2"/>
  <c r="D30" i="2"/>
  <c r="H30" i="2" s="1"/>
  <c r="K28" i="4"/>
  <c r="L28" i="4" s="1"/>
  <c r="F320" i="2"/>
  <c r="G320" i="2"/>
  <c r="D320" i="2"/>
  <c r="H320" i="2" s="1"/>
  <c r="E320" i="2"/>
  <c r="F304" i="2"/>
  <c r="G304" i="2"/>
  <c r="D304" i="2"/>
  <c r="E304" i="2"/>
  <c r="H304" i="2" s="1"/>
  <c r="F288" i="2"/>
  <c r="G288" i="2"/>
  <c r="D288" i="2"/>
  <c r="H288" i="2" s="1"/>
  <c r="E288" i="2"/>
  <c r="F272" i="2"/>
  <c r="G272" i="2"/>
  <c r="D272" i="2"/>
  <c r="E272" i="2"/>
  <c r="H272" i="2" s="1"/>
  <c r="F256" i="2"/>
  <c r="G256" i="2"/>
  <c r="D256" i="2"/>
  <c r="H256" i="2" s="1"/>
  <c r="E256" i="2"/>
  <c r="F240" i="2"/>
  <c r="G240" i="2"/>
  <c r="D240" i="2"/>
  <c r="E240" i="2"/>
  <c r="H240" i="2" s="1"/>
  <c r="F232" i="2"/>
  <c r="G232" i="2"/>
  <c r="D232" i="2"/>
  <c r="H232" i="2" s="1"/>
  <c r="E232" i="2"/>
  <c r="F224" i="2"/>
  <c r="G224" i="2"/>
  <c r="D224" i="2"/>
  <c r="E224" i="2"/>
  <c r="H224" i="2" s="1"/>
  <c r="F208" i="2"/>
  <c r="G208" i="2"/>
  <c r="D208" i="2"/>
  <c r="H208" i="2" s="1"/>
  <c r="E208" i="2"/>
  <c r="F192" i="2"/>
  <c r="G192" i="2"/>
  <c r="D192" i="2"/>
  <c r="E192" i="2"/>
  <c r="H192" i="2" s="1"/>
  <c r="F176" i="2"/>
  <c r="G176" i="2"/>
  <c r="D176" i="2"/>
  <c r="H176" i="2" s="1"/>
  <c r="E176" i="2"/>
  <c r="F160" i="2"/>
  <c r="G160" i="2"/>
  <c r="D160" i="2"/>
  <c r="E160" i="2"/>
  <c r="H160" i="2" s="1"/>
  <c r="F144" i="2"/>
  <c r="G144" i="2"/>
  <c r="D144" i="2"/>
  <c r="H144" i="2" s="1"/>
  <c r="E144" i="2"/>
  <c r="F128" i="2"/>
  <c r="G128" i="2"/>
  <c r="H128" i="2" s="1"/>
  <c r="D128" i="2"/>
  <c r="E128" i="2"/>
  <c r="G112" i="2"/>
  <c r="F112" i="2"/>
  <c r="D112" i="2"/>
  <c r="H112" i="2" s="1"/>
  <c r="E112" i="2"/>
  <c r="G96" i="2"/>
  <c r="F96" i="2"/>
  <c r="D96" i="2"/>
  <c r="E96" i="2"/>
  <c r="H96" i="2" s="1"/>
  <c r="G80" i="2"/>
  <c r="F80" i="2"/>
  <c r="D80" i="2"/>
  <c r="H80" i="2" s="1"/>
  <c r="E80" i="2"/>
  <c r="G64" i="2"/>
  <c r="F64" i="2"/>
  <c r="D64" i="2"/>
  <c r="E64" i="2"/>
  <c r="H64" i="2" s="1"/>
  <c r="G48" i="2"/>
  <c r="F48" i="2"/>
  <c r="D48" i="2"/>
  <c r="H48" i="2" s="1"/>
  <c r="E48" i="2"/>
  <c r="G32" i="2"/>
  <c r="F32" i="2"/>
  <c r="E32" i="2"/>
  <c r="D32" i="2"/>
  <c r="H32" i="2" s="1"/>
  <c r="H19" i="4"/>
  <c r="K19" i="4" s="1"/>
  <c r="L19" i="4" s="1"/>
  <c r="I19" i="4"/>
  <c r="J19" i="4" s="1"/>
  <c r="H18" i="4"/>
  <c r="K18" i="4" s="1"/>
  <c r="L18" i="4" s="1"/>
  <c r="I18" i="4"/>
  <c r="J18" i="4" s="1"/>
  <c r="E45" i="4"/>
  <c r="F45" i="4" s="1"/>
  <c r="G39" i="4"/>
  <c r="E38" i="4"/>
  <c r="F38" i="4" s="1"/>
  <c r="G32" i="4"/>
  <c r="E41" i="4"/>
  <c r="F41" i="4" s="1"/>
  <c r="G35" i="4"/>
  <c r="K176" i="2" l="1"/>
  <c r="L176" i="2" s="1"/>
  <c r="K288" i="2"/>
  <c r="L288" i="2" s="1"/>
  <c r="K190" i="2"/>
  <c r="L190" i="2" s="1"/>
  <c r="K276" i="2"/>
  <c r="L276" i="2" s="1"/>
  <c r="K308" i="2"/>
  <c r="L308" i="2" s="1"/>
  <c r="K50" i="2"/>
  <c r="L50" i="2" s="1"/>
  <c r="K114" i="2"/>
  <c r="L114" i="2" s="1"/>
  <c r="L146" i="2"/>
  <c r="K146" i="2"/>
  <c r="K178" i="2"/>
  <c r="L178" i="2" s="1"/>
  <c r="L210" i="2"/>
  <c r="K210" i="2"/>
  <c r="K246" i="2"/>
  <c r="L246" i="2" s="1"/>
  <c r="L278" i="2"/>
  <c r="K278" i="2"/>
  <c r="K68" i="2"/>
  <c r="L68" i="2" s="1"/>
  <c r="L132" i="2"/>
  <c r="K132" i="2"/>
  <c r="K164" i="2"/>
  <c r="L164" i="2" s="1"/>
  <c r="L196" i="2"/>
  <c r="K196" i="2"/>
  <c r="K126" i="2"/>
  <c r="L126" i="2" s="1"/>
  <c r="L182" i="2"/>
  <c r="K182" i="2"/>
  <c r="K258" i="2"/>
  <c r="L258" i="2" s="1"/>
  <c r="L314" i="2"/>
  <c r="K314" i="2"/>
  <c r="K78" i="2"/>
  <c r="L78" i="2" s="1"/>
  <c r="L134" i="2"/>
  <c r="K134" i="2"/>
  <c r="K290" i="2"/>
  <c r="L290" i="2" s="1"/>
  <c r="L244" i="2"/>
  <c r="K244" i="2"/>
  <c r="K316" i="2"/>
  <c r="L316" i="2" s="1"/>
  <c r="L122" i="2"/>
  <c r="K122" i="2"/>
  <c r="K186" i="2"/>
  <c r="L186" i="2" s="1"/>
  <c r="L254" i="2"/>
  <c r="K254" i="2"/>
  <c r="K44" i="2"/>
  <c r="L44" i="2" s="1"/>
  <c r="L108" i="2"/>
  <c r="K108" i="2"/>
  <c r="K140" i="2"/>
  <c r="L140" i="2" s="1"/>
  <c r="L204" i="2"/>
  <c r="K204" i="2"/>
  <c r="K142" i="2"/>
  <c r="L142" i="2" s="1"/>
  <c r="L252" i="2"/>
  <c r="K252" i="2"/>
  <c r="K39" i="2"/>
  <c r="L39" i="2" s="1"/>
  <c r="L87" i="2"/>
  <c r="K87" i="2"/>
  <c r="K119" i="2"/>
  <c r="L119" i="2" s="1"/>
  <c r="L167" i="2"/>
  <c r="K167" i="2"/>
  <c r="K199" i="2"/>
  <c r="L199" i="2" s="1"/>
  <c r="L242" i="2"/>
  <c r="K242" i="2"/>
  <c r="K300" i="2"/>
  <c r="L300" i="2" s="1"/>
  <c r="L202" i="2"/>
  <c r="K202" i="2"/>
  <c r="K92" i="2"/>
  <c r="L92" i="2" s="1"/>
  <c r="L156" i="2"/>
  <c r="K156" i="2"/>
  <c r="K298" i="2"/>
  <c r="L298" i="2" s="1"/>
  <c r="L47" i="2"/>
  <c r="K47" i="2"/>
  <c r="K95" i="2"/>
  <c r="L95" i="2" s="1"/>
  <c r="L127" i="2"/>
  <c r="K127" i="2"/>
  <c r="K287" i="2"/>
  <c r="L287" i="2" s="1"/>
  <c r="K38" i="2"/>
  <c r="L38" i="2" s="1"/>
  <c r="K284" i="2"/>
  <c r="L284" i="2" s="1"/>
  <c r="L296" i="2"/>
  <c r="K296" i="2"/>
  <c r="K294" i="2"/>
  <c r="L294" i="2" s="1"/>
  <c r="L174" i="2"/>
  <c r="K174" i="2"/>
  <c r="K170" i="2"/>
  <c r="L170" i="2" s="1"/>
  <c r="L60" i="2"/>
  <c r="K60" i="2"/>
  <c r="K124" i="2"/>
  <c r="L124" i="2" s="1"/>
  <c r="L220" i="2"/>
  <c r="K220" i="2"/>
  <c r="K166" i="2"/>
  <c r="L166" i="2" s="1"/>
  <c r="L112" i="2"/>
  <c r="K112" i="2"/>
  <c r="K208" i="2"/>
  <c r="L208" i="2" s="1"/>
  <c r="K30" i="2"/>
  <c r="L30" i="2" s="1"/>
  <c r="K274" i="2"/>
  <c r="L274" i="2" s="1"/>
  <c r="L70" i="2"/>
  <c r="K70" i="2"/>
  <c r="K100" i="2"/>
  <c r="L100" i="2" s="1"/>
  <c r="L286" i="2"/>
  <c r="K286" i="2"/>
  <c r="K55" i="2"/>
  <c r="L55" i="2" s="1"/>
  <c r="L106" i="2"/>
  <c r="K106" i="2"/>
  <c r="K302" i="2"/>
  <c r="L302" i="2" s="1"/>
  <c r="L110" i="2"/>
  <c r="K110" i="2"/>
  <c r="K111" i="2"/>
  <c r="L111" i="2" s="1"/>
  <c r="L159" i="2"/>
  <c r="K159" i="2"/>
  <c r="K191" i="2"/>
  <c r="L191" i="2" s="1"/>
  <c r="L206" i="2"/>
  <c r="K206" i="2"/>
  <c r="K154" i="2"/>
  <c r="L154" i="2" s="1"/>
  <c r="L218" i="2"/>
  <c r="K218" i="2"/>
  <c r="K318" i="2"/>
  <c r="L318" i="2" s="1"/>
  <c r="L76" i="2"/>
  <c r="K76" i="2"/>
  <c r="K172" i="2"/>
  <c r="L172" i="2" s="1"/>
  <c r="L266" i="2"/>
  <c r="K266" i="2"/>
  <c r="K102" i="2"/>
  <c r="L102" i="2" s="1"/>
  <c r="L324" i="2"/>
  <c r="K324" i="2"/>
  <c r="K42" i="2"/>
  <c r="L42" i="2"/>
  <c r="L138" i="2"/>
  <c r="K138" i="2"/>
  <c r="K238" i="2"/>
  <c r="L238" i="2" s="1"/>
  <c r="L188" i="2"/>
  <c r="K188" i="2"/>
  <c r="K250" i="2"/>
  <c r="L250" i="2" s="1"/>
  <c r="L40" i="2"/>
  <c r="K40" i="2"/>
  <c r="K72" i="2"/>
  <c r="L72" i="2" s="1"/>
  <c r="L104" i="2"/>
  <c r="K104" i="2"/>
  <c r="K168" i="2"/>
  <c r="L168" i="2" s="1"/>
  <c r="L184" i="2"/>
  <c r="K184" i="2"/>
  <c r="K248" i="2"/>
  <c r="L248" i="2" s="1"/>
  <c r="L264" i="2"/>
  <c r="K264" i="2"/>
  <c r="K312" i="2"/>
  <c r="L312" i="2" s="1"/>
  <c r="L150" i="2"/>
  <c r="K150" i="2"/>
  <c r="K222" i="2"/>
  <c r="L222" i="2" s="1"/>
  <c r="L306" i="2"/>
  <c r="K306" i="2"/>
  <c r="K260" i="2"/>
  <c r="L260" i="2" s="1"/>
  <c r="L292" i="2"/>
  <c r="K292" i="2"/>
  <c r="K158" i="2"/>
  <c r="L158" i="2" s="1"/>
  <c r="L103" i="2"/>
  <c r="K103" i="2"/>
  <c r="K215" i="2"/>
  <c r="L215" i="2" s="1"/>
  <c r="L270" i="2"/>
  <c r="K270" i="2"/>
  <c r="K80" i="2"/>
  <c r="L80" i="2" s="1"/>
  <c r="L232" i="2"/>
  <c r="K232" i="2"/>
  <c r="K320" i="2"/>
  <c r="L320" i="2" s="1"/>
  <c r="L236" i="2"/>
  <c r="K236" i="2"/>
  <c r="K36" i="2"/>
  <c r="L36" i="2" s="1"/>
  <c r="L223" i="2"/>
  <c r="K223" i="2"/>
  <c r="K231" i="2"/>
  <c r="L231" i="2" s="1"/>
  <c r="L239" i="2"/>
  <c r="K239" i="2"/>
  <c r="K62" i="2"/>
  <c r="L62" i="2"/>
  <c r="L28" i="2"/>
  <c r="K28" i="2"/>
  <c r="K56" i="2"/>
  <c r="L56" i="2" s="1"/>
  <c r="L88" i="2"/>
  <c r="K88" i="2"/>
  <c r="K120" i="2"/>
  <c r="L120" i="2" s="1"/>
  <c r="K46" i="2"/>
  <c r="L46" i="2" s="1"/>
  <c r="K86" i="2"/>
  <c r="L86" i="2" s="1"/>
  <c r="K66" i="2"/>
  <c r="L66" i="2" s="1"/>
  <c r="K130" i="2"/>
  <c r="L130" i="2" s="1"/>
  <c r="L162" i="2"/>
  <c r="K162" i="2"/>
  <c r="K194" i="2"/>
  <c r="L194" i="2" s="1"/>
  <c r="L226" i="2"/>
  <c r="K226" i="2"/>
  <c r="K262" i="2"/>
  <c r="L262" i="2" s="1"/>
  <c r="L27" i="2"/>
  <c r="K27" i="2"/>
  <c r="K84" i="2"/>
  <c r="L84" i="2" s="1"/>
  <c r="L148" i="2"/>
  <c r="K148" i="2"/>
  <c r="K180" i="2"/>
  <c r="L180" i="2" s="1"/>
  <c r="L212" i="2"/>
  <c r="K212" i="2"/>
  <c r="K71" i="2"/>
  <c r="L71" i="2" s="1"/>
  <c r="L135" i="2"/>
  <c r="K135" i="2"/>
  <c r="K183" i="2"/>
  <c r="L183" i="2" s="1"/>
  <c r="L263" i="2"/>
  <c r="K263" i="2"/>
  <c r="K48" i="2"/>
  <c r="L48" i="2" s="1"/>
  <c r="L144" i="2"/>
  <c r="K144" i="2"/>
  <c r="K256" i="2"/>
  <c r="L256" i="2" s="1"/>
  <c r="L118" i="2"/>
  <c r="K118" i="2"/>
  <c r="K128" i="2"/>
  <c r="L128" i="2" s="1"/>
  <c r="L82" i="2"/>
  <c r="K82" i="2"/>
  <c r="K230" i="2"/>
  <c r="L230" i="2" s="1"/>
  <c r="L90" i="2"/>
  <c r="K90" i="2"/>
  <c r="K198" i="2"/>
  <c r="L198" i="2" s="1"/>
  <c r="L279" i="2"/>
  <c r="K279" i="2"/>
  <c r="K310" i="2"/>
  <c r="L310" i="2" s="1"/>
  <c r="L175" i="2"/>
  <c r="K175" i="2"/>
  <c r="K32" i="2"/>
  <c r="L32" i="2" s="1"/>
  <c r="L64" i="2"/>
  <c r="K64" i="2"/>
  <c r="K96" i="2"/>
  <c r="L96" i="2" s="1"/>
  <c r="L160" i="2"/>
  <c r="K160" i="2"/>
  <c r="K192" i="2"/>
  <c r="L192" i="2" s="1"/>
  <c r="L224" i="2"/>
  <c r="K224" i="2"/>
  <c r="K240" i="2"/>
  <c r="L240" i="2" s="1"/>
  <c r="L272" i="2"/>
  <c r="K272" i="2"/>
  <c r="K304" i="2"/>
  <c r="L304" i="2" s="1"/>
  <c r="L31" i="2"/>
  <c r="K31" i="2"/>
  <c r="K63" i="2"/>
  <c r="L63" i="2" s="1"/>
  <c r="L271" i="2"/>
  <c r="K271" i="2"/>
  <c r="K303" i="2"/>
  <c r="L303" i="2" s="1"/>
  <c r="L151" i="2"/>
  <c r="K151" i="2"/>
  <c r="K136" i="2"/>
  <c r="L136" i="2" s="1"/>
  <c r="L152" i="2"/>
  <c r="K152" i="2"/>
  <c r="K200" i="2"/>
  <c r="L200" i="2" s="1"/>
  <c r="L216" i="2"/>
  <c r="K216" i="2"/>
  <c r="K280" i="2"/>
  <c r="L280" i="2" s="1"/>
  <c r="L98" i="2"/>
  <c r="K98" i="2"/>
  <c r="K52" i="2"/>
  <c r="L52" i="2" s="1"/>
  <c r="L116" i="2"/>
  <c r="K116" i="2"/>
  <c r="K214" i="2"/>
  <c r="L214" i="2" s="1"/>
  <c r="L282" i="2"/>
  <c r="K282" i="2"/>
  <c r="K54" i="2"/>
  <c r="L54" i="2"/>
  <c r="L268" i="2"/>
  <c r="K268" i="2"/>
  <c r="K255" i="2"/>
  <c r="L255" i="2" s="1"/>
  <c r="L319" i="2"/>
  <c r="K319" i="2"/>
  <c r="K247" i="2"/>
  <c r="L247" i="2" s="1"/>
  <c r="L311" i="2"/>
  <c r="K311" i="2"/>
  <c r="F31" i="4"/>
  <c r="G31" i="4"/>
  <c r="E37" i="4"/>
  <c r="L143" i="2"/>
  <c r="K143" i="2"/>
  <c r="K94" i="2"/>
  <c r="L94" i="2" s="1"/>
  <c r="L74" i="2"/>
  <c r="K74" i="2"/>
  <c r="F40" i="4"/>
  <c r="E46" i="4"/>
  <c r="G40" i="4"/>
  <c r="K26" i="4"/>
  <c r="L26" i="4" s="1"/>
  <c r="H24" i="4"/>
  <c r="K24" i="4" s="1"/>
  <c r="L24" i="4" s="1"/>
  <c r="I24" i="4"/>
  <c r="J24" i="4" s="1"/>
  <c r="K29" i="4"/>
  <c r="L29" i="4" s="1"/>
  <c r="K207" i="2"/>
  <c r="L207" i="2" s="1"/>
  <c r="K58" i="2"/>
  <c r="L58" i="2" s="1"/>
  <c r="K34" i="2"/>
  <c r="L34" i="2"/>
  <c r="H35" i="4"/>
  <c r="K35" i="4" s="1"/>
  <c r="L35" i="4" s="1"/>
  <c r="I35" i="4"/>
  <c r="J35" i="4" s="1"/>
  <c r="I39" i="4"/>
  <c r="J39" i="4" s="1"/>
  <c r="H39" i="4"/>
  <c r="K39" i="4" s="1"/>
  <c r="L39" i="4" s="1"/>
  <c r="K79" i="2"/>
  <c r="L79" i="2" s="1"/>
  <c r="L295" i="2"/>
  <c r="K295" i="2"/>
  <c r="H32" i="4"/>
  <c r="I32" i="4"/>
  <c r="J32" i="4" s="1"/>
  <c r="H34" i="4"/>
  <c r="K34" i="4" s="1"/>
  <c r="L34" i="4" s="1"/>
  <c r="I34" i="4"/>
  <c r="J34" i="4" s="1"/>
  <c r="H25" i="4"/>
  <c r="K25" i="4" s="1"/>
  <c r="L25" i="4" s="1"/>
  <c r="I25" i="4"/>
  <c r="J25" i="4" s="1"/>
  <c r="K33" i="4"/>
  <c r="L33" i="4" s="1"/>
  <c r="E36" i="4"/>
  <c r="F30" i="4"/>
  <c r="G30" i="4"/>
  <c r="E51" i="4"/>
  <c r="F51" i="4" s="1"/>
  <c r="G45" i="4"/>
  <c r="E47" i="4"/>
  <c r="F47" i="4" s="1"/>
  <c r="G41" i="4"/>
  <c r="E44" i="4"/>
  <c r="F44" i="4" s="1"/>
  <c r="G38" i="4"/>
  <c r="H45" i="4" l="1"/>
  <c r="I45" i="4"/>
  <c r="J45" i="4" s="1"/>
  <c r="H41" i="4"/>
  <c r="K41" i="4" s="1"/>
  <c r="L41" i="4" s="1"/>
  <c r="I41" i="4"/>
  <c r="J41" i="4" s="1"/>
  <c r="E42" i="4"/>
  <c r="F36" i="4"/>
  <c r="G36" i="4"/>
  <c r="H40" i="4"/>
  <c r="I40" i="4"/>
  <c r="J40" i="4" s="1"/>
  <c r="F46" i="4"/>
  <c r="E52" i="4"/>
  <c r="G46" i="4"/>
  <c r="F37" i="4"/>
  <c r="G37" i="4"/>
  <c r="E43" i="4"/>
  <c r="H38" i="4"/>
  <c r="I38" i="4"/>
  <c r="J38" i="4" s="1"/>
  <c r="H30" i="4"/>
  <c r="I30" i="4"/>
  <c r="J30" i="4" s="1"/>
  <c r="K32" i="4"/>
  <c r="L32" i="4" s="1"/>
  <c r="K40" i="4"/>
  <c r="L40" i="4" s="1"/>
  <c r="I31" i="4"/>
  <c r="J31" i="4" s="1"/>
  <c r="H31" i="4"/>
  <c r="K30" i="4"/>
  <c r="L30" i="4" s="1"/>
  <c r="K31" i="4"/>
  <c r="L31" i="4" s="1"/>
  <c r="E57" i="4"/>
  <c r="F57" i="4" s="1"/>
  <c r="G51" i="4"/>
  <c r="E53" i="4"/>
  <c r="F53" i="4" s="1"/>
  <c r="G47" i="4"/>
  <c r="E50" i="4"/>
  <c r="F50" i="4" s="1"/>
  <c r="G44" i="4"/>
  <c r="I47" i="4" l="1"/>
  <c r="J47" i="4" s="1"/>
  <c r="H47" i="4"/>
  <c r="K47" i="4" s="1"/>
  <c r="L47" i="4" s="1"/>
  <c r="F43" i="4"/>
  <c r="E49" i="4"/>
  <c r="G43" i="4"/>
  <c r="F52" i="4"/>
  <c r="E58" i="4"/>
  <c r="G52" i="4"/>
  <c r="H37" i="4"/>
  <c r="I37" i="4"/>
  <c r="J37" i="4" s="1"/>
  <c r="H36" i="4"/>
  <c r="I36" i="4"/>
  <c r="J36" i="4" s="1"/>
  <c r="H44" i="4"/>
  <c r="I44" i="4"/>
  <c r="J44" i="4" s="1"/>
  <c r="H51" i="4"/>
  <c r="I51" i="4"/>
  <c r="J51" i="4" s="1"/>
  <c r="K37" i="4"/>
  <c r="L37" i="4" s="1"/>
  <c r="K36" i="4"/>
  <c r="L36" i="4" s="1"/>
  <c r="K38" i="4"/>
  <c r="L38" i="4" s="1"/>
  <c r="H46" i="4"/>
  <c r="K46" i="4" s="1"/>
  <c r="L46" i="4" s="1"/>
  <c r="I46" i="4"/>
  <c r="J46" i="4" s="1"/>
  <c r="E48" i="4"/>
  <c r="F42" i="4"/>
  <c r="G42" i="4"/>
  <c r="K45" i="4"/>
  <c r="L45" i="4" s="1"/>
  <c r="E63" i="4"/>
  <c r="F63" i="4" s="1"/>
  <c r="G57" i="4"/>
  <c r="E59" i="4"/>
  <c r="F59" i="4" s="1"/>
  <c r="G53" i="4"/>
  <c r="E56" i="4"/>
  <c r="F56" i="4" s="1"/>
  <c r="G50" i="4"/>
  <c r="H42" i="4" l="1"/>
  <c r="I42" i="4"/>
  <c r="J42" i="4" s="1"/>
  <c r="H52" i="4"/>
  <c r="I52" i="4"/>
  <c r="J52" i="4" s="1"/>
  <c r="F49" i="4"/>
  <c r="E55" i="4"/>
  <c r="G49" i="4"/>
  <c r="H53" i="4"/>
  <c r="I53" i="4"/>
  <c r="J53" i="4" s="1"/>
  <c r="H57" i="4"/>
  <c r="K57" i="4" s="1"/>
  <c r="L57" i="4" s="1"/>
  <c r="I57" i="4"/>
  <c r="J57" i="4" s="1"/>
  <c r="K42" i="4"/>
  <c r="L42" i="4" s="1"/>
  <c r="K44" i="4"/>
  <c r="L44" i="4" s="1"/>
  <c r="F58" i="4"/>
  <c r="E64" i="4"/>
  <c r="G58" i="4"/>
  <c r="E54" i="4"/>
  <c r="F48" i="4"/>
  <c r="G48" i="4"/>
  <c r="K52" i="4"/>
  <c r="L52" i="4" s="1"/>
  <c r="H50" i="4"/>
  <c r="I50" i="4"/>
  <c r="J50" i="4" s="1"/>
  <c r="K51" i="4"/>
  <c r="L51" i="4" s="1"/>
  <c r="I43" i="4"/>
  <c r="J43" i="4" s="1"/>
  <c r="H43" i="4"/>
  <c r="K43" i="4" s="1"/>
  <c r="L43" i="4" s="1"/>
  <c r="E69" i="4"/>
  <c r="F69" i="4" s="1"/>
  <c r="G63" i="4"/>
  <c r="E62" i="4"/>
  <c r="F62" i="4" s="1"/>
  <c r="G56" i="4"/>
  <c r="E65" i="4"/>
  <c r="F65" i="4" s="1"/>
  <c r="G59" i="4"/>
  <c r="F64" i="4" l="1"/>
  <c r="E70" i="4"/>
  <c r="G64" i="4"/>
  <c r="H49" i="4"/>
  <c r="I49" i="4"/>
  <c r="J49" i="4" s="1"/>
  <c r="I59" i="4"/>
  <c r="J59" i="4" s="1"/>
  <c r="H59" i="4"/>
  <c r="K59" i="4" s="1"/>
  <c r="L59" i="4" s="1"/>
  <c r="H56" i="4"/>
  <c r="I56" i="4"/>
  <c r="J56" i="4" s="1"/>
  <c r="I63" i="4"/>
  <c r="J63" i="4" s="1"/>
  <c r="H63" i="4"/>
  <c r="K63" i="4" s="1"/>
  <c r="L63" i="4" s="1"/>
  <c r="H48" i="4"/>
  <c r="I48" i="4"/>
  <c r="J48" i="4" s="1"/>
  <c r="K48" i="4" s="1"/>
  <c r="L48" i="4" s="1"/>
  <c r="F55" i="4"/>
  <c r="G55" i="4"/>
  <c r="E61" i="4"/>
  <c r="K49" i="4"/>
  <c r="L49" i="4" s="1"/>
  <c r="K50" i="4"/>
  <c r="L50" i="4" s="1"/>
  <c r="E60" i="4"/>
  <c r="F54" i="4"/>
  <c r="G54" i="4"/>
  <c r="H58" i="4"/>
  <c r="K58" i="4" s="1"/>
  <c r="L58" i="4" s="1"/>
  <c r="I58" i="4"/>
  <c r="J58" i="4" s="1"/>
  <c r="K53" i="4"/>
  <c r="L53" i="4" s="1"/>
  <c r="E75" i="4"/>
  <c r="F75" i="4" s="1"/>
  <c r="G69" i="4"/>
  <c r="E71" i="4"/>
  <c r="F71" i="4" s="1"/>
  <c r="G65" i="4"/>
  <c r="E68" i="4"/>
  <c r="F68" i="4" s="1"/>
  <c r="G62" i="4"/>
  <c r="H64" i="4" l="1"/>
  <c r="I64" i="4"/>
  <c r="J64" i="4" s="1"/>
  <c r="E66" i="4"/>
  <c r="F60" i="4"/>
  <c r="G60" i="4"/>
  <c r="F70" i="4"/>
  <c r="G70" i="4"/>
  <c r="E76" i="4"/>
  <c r="H69" i="4"/>
  <c r="K69" i="4" s="1"/>
  <c r="L69" i="4" s="1"/>
  <c r="I69" i="4"/>
  <c r="J69" i="4" s="1"/>
  <c r="F61" i="4"/>
  <c r="G61" i="4"/>
  <c r="E67" i="4"/>
  <c r="K64" i="4"/>
  <c r="L64" i="4" s="1"/>
  <c r="H65" i="4"/>
  <c r="I65" i="4"/>
  <c r="J65" i="4" s="1"/>
  <c r="H62" i="4"/>
  <c r="K62" i="4" s="1"/>
  <c r="L62" i="4" s="1"/>
  <c r="I62" i="4"/>
  <c r="J62" i="4" s="1"/>
  <c r="H54" i="4"/>
  <c r="K54" i="4" s="1"/>
  <c r="L54" i="4" s="1"/>
  <c r="I54" i="4"/>
  <c r="J54" i="4" s="1"/>
  <c r="I55" i="4"/>
  <c r="J55" i="4" s="1"/>
  <c r="H55" i="4"/>
  <c r="K55" i="4" s="1"/>
  <c r="L55" i="4" s="1"/>
  <c r="K56" i="4"/>
  <c r="L56" i="4" s="1"/>
  <c r="E81" i="4"/>
  <c r="F81" i="4" s="1"/>
  <c r="G75" i="4"/>
  <c r="E77" i="4"/>
  <c r="F77" i="4" s="1"/>
  <c r="G71" i="4"/>
  <c r="E74" i="4"/>
  <c r="F74" i="4" s="1"/>
  <c r="G68" i="4"/>
  <c r="F67" i="4" l="1"/>
  <c r="E73" i="4"/>
  <c r="G67" i="4"/>
  <c r="H60" i="4"/>
  <c r="I60" i="4"/>
  <c r="J60" i="4" s="1"/>
  <c r="H61" i="4"/>
  <c r="I61" i="4"/>
  <c r="J61" i="4" s="1"/>
  <c r="F76" i="4"/>
  <c r="G76" i="4"/>
  <c r="E82" i="4"/>
  <c r="K60" i="4"/>
  <c r="L60" i="4" s="1"/>
  <c r="H68" i="4"/>
  <c r="K68" i="4" s="1"/>
  <c r="L68" i="4" s="1"/>
  <c r="I68" i="4"/>
  <c r="J68" i="4" s="1"/>
  <c r="I71" i="4"/>
  <c r="J71" i="4" s="1"/>
  <c r="H71" i="4"/>
  <c r="K71" i="4" s="1"/>
  <c r="L71" i="4" s="1"/>
  <c r="I75" i="4"/>
  <c r="J75" i="4" s="1"/>
  <c r="H75" i="4"/>
  <c r="K65" i="4"/>
  <c r="L65" i="4" s="1"/>
  <c r="H70" i="4"/>
  <c r="K70" i="4" s="1"/>
  <c r="L70" i="4" s="1"/>
  <c r="I70" i="4"/>
  <c r="J70" i="4" s="1"/>
  <c r="E72" i="4"/>
  <c r="F66" i="4"/>
  <c r="G66" i="4"/>
  <c r="E87" i="4"/>
  <c r="F87" i="4" s="1"/>
  <c r="G81" i="4"/>
  <c r="E80" i="4"/>
  <c r="F80" i="4" s="1"/>
  <c r="G74" i="4"/>
  <c r="E83" i="4"/>
  <c r="F83" i="4" s="1"/>
  <c r="G77" i="4"/>
  <c r="H74" i="4" l="1"/>
  <c r="I74" i="4"/>
  <c r="J74" i="4" s="1"/>
  <c r="H66" i="4"/>
  <c r="I66" i="4"/>
  <c r="J66" i="4" s="1"/>
  <c r="K66" i="4"/>
  <c r="L66" i="4" s="1"/>
  <c r="F82" i="4"/>
  <c r="G82" i="4"/>
  <c r="E88" i="4"/>
  <c r="K61" i="4"/>
  <c r="L61" i="4" s="1"/>
  <c r="I67" i="4"/>
  <c r="J67" i="4" s="1"/>
  <c r="H67" i="4"/>
  <c r="H77" i="4"/>
  <c r="I77" i="4"/>
  <c r="J77" i="4" s="1"/>
  <c r="H81" i="4"/>
  <c r="K81" i="4" s="1"/>
  <c r="L81" i="4" s="1"/>
  <c r="I81" i="4"/>
  <c r="J81" i="4" s="1"/>
  <c r="E78" i="4"/>
  <c r="F72" i="4"/>
  <c r="G72" i="4"/>
  <c r="K75" i="4"/>
  <c r="L75" i="4" s="1"/>
  <c r="H76" i="4"/>
  <c r="I76" i="4"/>
  <c r="J76" i="4" s="1"/>
  <c r="F73" i="4"/>
  <c r="E79" i="4"/>
  <c r="G73" i="4"/>
  <c r="K76" i="4"/>
  <c r="L76" i="4" s="1"/>
  <c r="K67" i="4"/>
  <c r="L67" i="4" s="1"/>
  <c r="E93" i="4"/>
  <c r="F93" i="4" s="1"/>
  <c r="G87" i="4"/>
  <c r="E89" i="4"/>
  <c r="F89" i="4" s="1"/>
  <c r="G83" i="4"/>
  <c r="E86" i="4"/>
  <c r="F86" i="4" s="1"/>
  <c r="G80" i="4"/>
  <c r="H80" i="4" l="1"/>
  <c r="K80" i="4" s="1"/>
  <c r="L80" i="4" s="1"/>
  <c r="I80" i="4"/>
  <c r="J80" i="4" s="1"/>
  <c r="I87" i="4"/>
  <c r="J87" i="4" s="1"/>
  <c r="H87" i="4"/>
  <c r="K87" i="4" s="1"/>
  <c r="L87" i="4" s="1"/>
  <c r="H73" i="4"/>
  <c r="I73" i="4"/>
  <c r="J73" i="4" s="1"/>
  <c r="E84" i="4"/>
  <c r="F78" i="4"/>
  <c r="G78" i="4"/>
  <c r="K77" i="4"/>
  <c r="L77" i="4" s="1"/>
  <c r="F88" i="4"/>
  <c r="G88" i="4"/>
  <c r="E94" i="4"/>
  <c r="F79" i="4"/>
  <c r="E85" i="4"/>
  <c r="G79" i="4"/>
  <c r="I83" i="4"/>
  <c r="J83" i="4" s="1"/>
  <c r="H83" i="4"/>
  <c r="K83" i="4" s="1"/>
  <c r="L83" i="4" s="1"/>
  <c r="K73" i="4"/>
  <c r="L73" i="4" s="1"/>
  <c r="H72" i="4"/>
  <c r="K72" i="4" s="1"/>
  <c r="L72" i="4" s="1"/>
  <c r="I72" i="4"/>
  <c r="J72" i="4" s="1"/>
  <c r="H82" i="4"/>
  <c r="K82" i="4" s="1"/>
  <c r="L82" i="4" s="1"/>
  <c r="I82" i="4"/>
  <c r="J82" i="4" s="1"/>
  <c r="K74" i="4"/>
  <c r="L74" i="4" s="1"/>
  <c r="E99" i="4"/>
  <c r="F99" i="4" s="1"/>
  <c r="G93" i="4"/>
  <c r="E95" i="4"/>
  <c r="F95" i="4" s="1"/>
  <c r="G89" i="4"/>
  <c r="E92" i="4"/>
  <c r="F92" i="4" s="1"/>
  <c r="G86" i="4"/>
  <c r="H86" i="4" l="1"/>
  <c r="I86" i="4"/>
  <c r="J86" i="4" s="1"/>
  <c r="I79" i="4"/>
  <c r="J79" i="4" s="1"/>
  <c r="H79" i="4"/>
  <c r="F94" i="4"/>
  <c r="E100" i="4"/>
  <c r="G94" i="4"/>
  <c r="H78" i="4"/>
  <c r="I78" i="4"/>
  <c r="J78" i="4" s="1"/>
  <c r="F85" i="4"/>
  <c r="E91" i="4"/>
  <c r="G85" i="4"/>
  <c r="H88" i="4"/>
  <c r="I88" i="4"/>
  <c r="J88" i="4" s="1"/>
  <c r="K78" i="4"/>
  <c r="L78" i="4" s="1"/>
  <c r="H89" i="4"/>
  <c r="K89" i="4" s="1"/>
  <c r="L89" i="4" s="1"/>
  <c r="I89" i="4"/>
  <c r="J89" i="4" s="1"/>
  <c r="H93" i="4"/>
  <c r="I93" i="4"/>
  <c r="J93" i="4" s="1"/>
  <c r="K79" i="4"/>
  <c r="L79" i="4" s="1"/>
  <c r="K88" i="4"/>
  <c r="L88" i="4" s="1"/>
  <c r="E90" i="4"/>
  <c r="F84" i="4"/>
  <c r="G84" i="4"/>
  <c r="E105" i="4"/>
  <c r="F105" i="4" s="1"/>
  <c r="G99" i="4"/>
  <c r="E98" i="4"/>
  <c r="F98" i="4" s="1"/>
  <c r="G92" i="4"/>
  <c r="E101" i="4"/>
  <c r="F101" i="4" s="1"/>
  <c r="G95" i="4"/>
  <c r="F91" i="4" l="1"/>
  <c r="G91" i="4"/>
  <c r="E97" i="4"/>
  <c r="I99" i="4"/>
  <c r="J99" i="4" s="1"/>
  <c r="H99" i="4"/>
  <c r="K99" i="4" s="1"/>
  <c r="L99" i="4" s="1"/>
  <c r="E96" i="4"/>
  <c r="F90" i="4"/>
  <c r="G90" i="4"/>
  <c r="K93" i="4"/>
  <c r="L93" i="4" s="1"/>
  <c r="H94" i="4"/>
  <c r="I94" i="4"/>
  <c r="J94" i="4" s="1"/>
  <c r="F100" i="4"/>
  <c r="G100" i="4"/>
  <c r="E106" i="4"/>
  <c r="I95" i="4"/>
  <c r="J95" i="4" s="1"/>
  <c r="H95" i="4"/>
  <c r="K95" i="4" s="1"/>
  <c r="L95" i="4" s="1"/>
  <c r="H92" i="4"/>
  <c r="I92" i="4"/>
  <c r="J92" i="4" s="1"/>
  <c r="H84" i="4"/>
  <c r="K84" i="4" s="1"/>
  <c r="L84" i="4" s="1"/>
  <c r="I84" i="4"/>
  <c r="J84" i="4" s="1"/>
  <c r="H85" i="4"/>
  <c r="I85" i="4"/>
  <c r="J85" i="4" s="1"/>
  <c r="K94" i="4"/>
  <c r="L94" i="4" s="1"/>
  <c r="K86" i="4"/>
  <c r="L86" i="4" s="1"/>
  <c r="E111" i="4"/>
  <c r="F111" i="4" s="1"/>
  <c r="G105" i="4"/>
  <c r="E107" i="4"/>
  <c r="F107" i="4" s="1"/>
  <c r="G101" i="4"/>
  <c r="E104" i="4"/>
  <c r="F104" i="4" s="1"/>
  <c r="G98" i="4"/>
  <c r="K85" i="4" l="1"/>
  <c r="L85" i="4" s="1"/>
  <c r="K92" i="4"/>
  <c r="L92" i="4" s="1"/>
  <c r="H100" i="4"/>
  <c r="I100" i="4"/>
  <c r="J100" i="4" s="1"/>
  <c r="E102" i="4"/>
  <c r="F96" i="4"/>
  <c r="G96" i="4"/>
  <c r="I91" i="4"/>
  <c r="J91" i="4" s="1"/>
  <c r="H91" i="4"/>
  <c r="H101" i="4"/>
  <c r="K101" i="4" s="1"/>
  <c r="L101" i="4" s="1"/>
  <c r="I101" i="4"/>
  <c r="J101" i="4" s="1"/>
  <c r="K100" i="4"/>
  <c r="L100" i="4" s="1"/>
  <c r="K91" i="4"/>
  <c r="L91" i="4" s="1"/>
  <c r="H90" i="4"/>
  <c r="I90" i="4"/>
  <c r="J90" i="4" s="1"/>
  <c r="H105" i="4"/>
  <c r="I105" i="4"/>
  <c r="J105" i="4" s="1"/>
  <c r="H98" i="4"/>
  <c r="I98" i="4"/>
  <c r="J98" i="4" s="1"/>
  <c r="F106" i="4"/>
  <c r="E112" i="4"/>
  <c r="G106" i="4"/>
  <c r="K90" i="4"/>
  <c r="L90" i="4" s="1"/>
  <c r="F97" i="4"/>
  <c r="E103" i="4"/>
  <c r="G97" i="4"/>
  <c r="E117" i="4"/>
  <c r="F117" i="4" s="1"/>
  <c r="G111" i="4"/>
  <c r="E113" i="4"/>
  <c r="F113" i="4" s="1"/>
  <c r="G107" i="4"/>
  <c r="E110" i="4"/>
  <c r="F110" i="4" s="1"/>
  <c r="G104" i="4"/>
  <c r="F103" i="4" l="1"/>
  <c r="G103" i="4"/>
  <c r="E109" i="4"/>
  <c r="F112" i="4"/>
  <c r="G112" i="4"/>
  <c r="E118" i="4"/>
  <c r="H96" i="4"/>
  <c r="I96" i="4"/>
  <c r="J96" i="4" s="1"/>
  <c r="I107" i="4"/>
  <c r="J107" i="4" s="1"/>
  <c r="H107" i="4"/>
  <c r="K107" i="4" s="1"/>
  <c r="L107" i="4" s="1"/>
  <c r="K96" i="4"/>
  <c r="L96" i="4" s="1"/>
  <c r="K105" i="4"/>
  <c r="L105" i="4" s="1"/>
  <c r="E108" i="4"/>
  <c r="F102" i="4"/>
  <c r="G102" i="4"/>
  <c r="H104" i="4"/>
  <c r="I104" i="4"/>
  <c r="J104" i="4" s="1"/>
  <c r="I111" i="4"/>
  <c r="J111" i="4" s="1"/>
  <c r="H111" i="4"/>
  <c r="K111" i="4" s="1"/>
  <c r="L111" i="4" s="1"/>
  <c r="H97" i="4"/>
  <c r="K97" i="4" s="1"/>
  <c r="L97" i="4" s="1"/>
  <c r="I97" i="4"/>
  <c r="J97" i="4" s="1"/>
  <c r="H106" i="4"/>
  <c r="K106" i="4" s="1"/>
  <c r="L106" i="4" s="1"/>
  <c r="I106" i="4"/>
  <c r="J106" i="4" s="1"/>
  <c r="K98" i="4"/>
  <c r="L98" i="4" s="1"/>
  <c r="E123" i="4"/>
  <c r="F123" i="4" s="1"/>
  <c r="G117" i="4"/>
  <c r="E119" i="4"/>
  <c r="F119" i="4" s="1"/>
  <c r="G113" i="4"/>
  <c r="E116" i="4"/>
  <c r="F116" i="4" s="1"/>
  <c r="G110" i="4"/>
  <c r="H117" i="4" l="1"/>
  <c r="I117" i="4"/>
  <c r="J117" i="4" s="1"/>
  <c r="K104" i="4"/>
  <c r="L104" i="4" s="1"/>
  <c r="E114" i="4"/>
  <c r="F108" i="4"/>
  <c r="G108" i="4"/>
  <c r="F109" i="4"/>
  <c r="E115" i="4"/>
  <c r="G109" i="4"/>
  <c r="F118" i="4"/>
  <c r="G118" i="4"/>
  <c r="E124" i="4"/>
  <c r="I103" i="4"/>
  <c r="J103" i="4" s="1"/>
  <c r="H103" i="4"/>
  <c r="H110" i="4"/>
  <c r="I110" i="4"/>
  <c r="J110" i="4" s="1"/>
  <c r="H113" i="4"/>
  <c r="I113" i="4"/>
  <c r="J113" i="4" s="1"/>
  <c r="H102" i="4"/>
  <c r="I102" i="4"/>
  <c r="J102" i="4" s="1"/>
  <c r="H112" i="4"/>
  <c r="I112" i="4"/>
  <c r="J112" i="4" s="1"/>
  <c r="K103" i="4"/>
  <c r="L103" i="4" s="1"/>
  <c r="K102" i="4"/>
  <c r="L102" i="4" s="1"/>
  <c r="K112" i="4"/>
  <c r="L112" i="4" s="1"/>
  <c r="E129" i="4"/>
  <c r="F129" i="4" s="1"/>
  <c r="G123" i="4"/>
  <c r="E122" i="4"/>
  <c r="F122" i="4" s="1"/>
  <c r="G116" i="4"/>
  <c r="E125" i="4"/>
  <c r="F125" i="4" s="1"/>
  <c r="G119" i="4"/>
  <c r="H116" i="4" l="1"/>
  <c r="I116" i="4"/>
  <c r="J116" i="4" s="1"/>
  <c r="H118" i="4"/>
  <c r="I118" i="4"/>
  <c r="J118" i="4" s="1"/>
  <c r="K113" i="4"/>
  <c r="L113" i="4" s="1"/>
  <c r="K118" i="4"/>
  <c r="L118" i="4" s="1"/>
  <c r="H108" i="4"/>
  <c r="I108" i="4"/>
  <c r="J108" i="4" s="1"/>
  <c r="I119" i="4"/>
  <c r="J119" i="4" s="1"/>
  <c r="H119" i="4"/>
  <c r="I123" i="4"/>
  <c r="J123" i="4" s="1"/>
  <c r="H123" i="4"/>
  <c r="H109" i="4"/>
  <c r="K109" i="4" s="1"/>
  <c r="L109" i="4" s="1"/>
  <c r="I109" i="4"/>
  <c r="J109" i="4" s="1"/>
  <c r="K108" i="4"/>
  <c r="L108" i="4" s="1"/>
  <c r="K117" i="4"/>
  <c r="L117" i="4" s="1"/>
  <c r="K110" i="4"/>
  <c r="L110" i="4" s="1"/>
  <c r="F124" i="4"/>
  <c r="E130" i="4"/>
  <c r="G124" i="4"/>
  <c r="F115" i="4"/>
  <c r="E121" i="4"/>
  <c r="G115" i="4"/>
  <c r="E120" i="4"/>
  <c r="F114" i="4"/>
  <c r="G114" i="4"/>
  <c r="E135" i="4"/>
  <c r="F135" i="4" s="1"/>
  <c r="G129" i="4"/>
  <c r="E128" i="4"/>
  <c r="F128" i="4" s="1"/>
  <c r="G122" i="4"/>
  <c r="E131" i="4"/>
  <c r="F131" i="4" s="1"/>
  <c r="G125" i="4"/>
  <c r="H122" i="4" l="1"/>
  <c r="I122" i="4"/>
  <c r="J122" i="4" s="1"/>
  <c r="H125" i="4"/>
  <c r="K125" i="4" s="1"/>
  <c r="L125" i="4" s="1"/>
  <c r="I125" i="4"/>
  <c r="J125" i="4" s="1"/>
  <c r="H129" i="4"/>
  <c r="I129" i="4"/>
  <c r="J129" i="4" s="1"/>
  <c r="H114" i="4"/>
  <c r="K114" i="4" s="1"/>
  <c r="L114" i="4" s="1"/>
  <c r="I114" i="4"/>
  <c r="J114" i="4" s="1"/>
  <c r="F121" i="4"/>
  <c r="E127" i="4"/>
  <c r="G121" i="4"/>
  <c r="K119" i="4"/>
  <c r="L119" i="4" s="1"/>
  <c r="E126" i="4"/>
  <c r="F120" i="4"/>
  <c r="G120" i="4"/>
  <c r="H124" i="4"/>
  <c r="K124" i="4" s="1"/>
  <c r="L124" i="4" s="1"/>
  <c r="I124" i="4"/>
  <c r="J124" i="4" s="1"/>
  <c r="I115" i="4"/>
  <c r="J115" i="4" s="1"/>
  <c r="H115" i="4"/>
  <c r="K115" i="4" s="1"/>
  <c r="L115" i="4" s="1"/>
  <c r="F130" i="4"/>
  <c r="E136" i="4"/>
  <c r="G130" i="4"/>
  <c r="K123" i="4"/>
  <c r="L123" i="4" s="1"/>
  <c r="K116" i="4"/>
  <c r="L116" i="4" s="1"/>
  <c r="E141" i="4"/>
  <c r="F141" i="4" s="1"/>
  <c r="G135" i="4"/>
  <c r="E137" i="4"/>
  <c r="F137" i="4" s="1"/>
  <c r="G131" i="4"/>
  <c r="E134" i="4"/>
  <c r="F134" i="4" s="1"/>
  <c r="G128" i="4"/>
  <c r="H128" i="4" l="1"/>
  <c r="I128" i="4"/>
  <c r="J128" i="4" s="1"/>
  <c r="I131" i="4"/>
  <c r="J131" i="4" s="1"/>
  <c r="H131" i="4"/>
  <c r="K131" i="4" s="1"/>
  <c r="L131" i="4" s="1"/>
  <c r="I135" i="4"/>
  <c r="J135" i="4" s="1"/>
  <c r="H135" i="4"/>
  <c r="K135" i="4" s="1"/>
  <c r="L135" i="4" s="1"/>
  <c r="H130" i="4"/>
  <c r="I130" i="4"/>
  <c r="J130" i="4" s="1"/>
  <c r="F136" i="4"/>
  <c r="E142" i="4"/>
  <c r="G136" i="4"/>
  <c r="H120" i="4"/>
  <c r="I120" i="4"/>
  <c r="J120" i="4" s="1"/>
  <c r="K120" i="4" s="1"/>
  <c r="L120" i="4" s="1"/>
  <c r="H121" i="4"/>
  <c r="I121" i="4"/>
  <c r="J121" i="4" s="1"/>
  <c r="K130" i="4"/>
  <c r="L130" i="4" s="1"/>
  <c r="F127" i="4"/>
  <c r="G127" i="4"/>
  <c r="E133" i="4"/>
  <c r="E132" i="4"/>
  <c r="F126" i="4"/>
  <c r="G126" i="4"/>
  <c r="K121" i="4"/>
  <c r="L121" i="4" s="1"/>
  <c r="K129" i="4"/>
  <c r="L129" i="4" s="1"/>
  <c r="K122" i="4"/>
  <c r="L122" i="4" s="1"/>
  <c r="E147" i="4"/>
  <c r="F147" i="4" s="1"/>
  <c r="G141" i="4"/>
  <c r="E140" i="4"/>
  <c r="F140" i="4" s="1"/>
  <c r="G134" i="4"/>
  <c r="E143" i="4"/>
  <c r="F143" i="4" s="1"/>
  <c r="G137" i="4"/>
  <c r="H134" i="4" l="1"/>
  <c r="I134" i="4"/>
  <c r="J134" i="4" s="1"/>
  <c r="H141" i="4"/>
  <c r="I141" i="4"/>
  <c r="J141" i="4" s="1"/>
  <c r="H136" i="4"/>
  <c r="I136" i="4"/>
  <c r="J136" i="4" s="1"/>
  <c r="E138" i="4"/>
  <c r="F132" i="4"/>
  <c r="G132" i="4"/>
  <c r="F142" i="4"/>
  <c r="E148" i="4"/>
  <c r="G142" i="4"/>
  <c r="F133" i="4"/>
  <c r="E139" i="4"/>
  <c r="G133" i="4"/>
  <c r="K136" i="4"/>
  <c r="L136" i="4" s="1"/>
  <c r="H137" i="4"/>
  <c r="I137" i="4"/>
  <c r="J137" i="4" s="1"/>
  <c r="H126" i="4"/>
  <c r="K126" i="4" s="1"/>
  <c r="L126" i="4" s="1"/>
  <c r="I126" i="4"/>
  <c r="J126" i="4" s="1"/>
  <c r="I127" i="4"/>
  <c r="J127" i="4" s="1"/>
  <c r="H127" i="4"/>
  <c r="K127" i="4" s="1"/>
  <c r="L127" i="4" s="1"/>
  <c r="K128" i="4"/>
  <c r="L128" i="4" s="1"/>
  <c r="E153" i="4"/>
  <c r="F153" i="4" s="1"/>
  <c r="G147" i="4"/>
  <c r="E146" i="4"/>
  <c r="F146" i="4" s="1"/>
  <c r="G140" i="4"/>
  <c r="E149" i="4"/>
  <c r="F149" i="4" s="1"/>
  <c r="G143" i="4"/>
  <c r="I143" i="4" l="1"/>
  <c r="J143" i="4" s="1"/>
  <c r="H143" i="4"/>
  <c r="I147" i="4"/>
  <c r="J147" i="4" s="1"/>
  <c r="H147" i="4"/>
  <c r="K147" i="4" s="1"/>
  <c r="L147" i="4" s="1"/>
  <c r="H142" i="4"/>
  <c r="I142" i="4"/>
  <c r="J142" i="4" s="1"/>
  <c r="H133" i="4"/>
  <c r="I133" i="4"/>
  <c r="J133" i="4" s="1"/>
  <c r="F148" i="4"/>
  <c r="E154" i="4"/>
  <c r="G148" i="4"/>
  <c r="E144" i="4"/>
  <c r="F138" i="4"/>
  <c r="G138" i="4"/>
  <c r="K141" i="4"/>
  <c r="L141" i="4" s="1"/>
  <c r="H140" i="4"/>
  <c r="I140" i="4"/>
  <c r="J140" i="4" s="1"/>
  <c r="F139" i="4"/>
  <c r="E145" i="4"/>
  <c r="G139" i="4"/>
  <c r="K142" i="4"/>
  <c r="L142" i="4" s="1"/>
  <c r="K137" i="4"/>
  <c r="L137" i="4" s="1"/>
  <c r="H132" i="4"/>
  <c r="K132" i="4" s="1"/>
  <c r="L132" i="4" s="1"/>
  <c r="I132" i="4"/>
  <c r="J132" i="4" s="1"/>
  <c r="K134" i="4"/>
  <c r="L134" i="4" s="1"/>
  <c r="E159" i="4"/>
  <c r="F159" i="4" s="1"/>
  <c r="G153" i="4"/>
  <c r="E155" i="4"/>
  <c r="F155" i="4" s="1"/>
  <c r="G149" i="4"/>
  <c r="E152" i="4"/>
  <c r="F152" i="4" s="1"/>
  <c r="G146" i="4"/>
  <c r="I139" i="4" l="1"/>
  <c r="J139" i="4" s="1"/>
  <c r="H139" i="4"/>
  <c r="K140" i="4"/>
  <c r="L140" i="4" s="1"/>
  <c r="E150" i="4"/>
  <c r="F144" i="4"/>
  <c r="G144" i="4"/>
  <c r="H146" i="4"/>
  <c r="K146" i="4" s="1"/>
  <c r="L146" i="4" s="1"/>
  <c r="I146" i="4"/>
  <c r="J146" i="4" s="1"/>
  <c r="H149" i="4"/>
  <c r="I149" i="4"/>
  <c r="J149" i="4" s="1"/>
  <c r="F145" i="4"/>
  <c r="G145" i="4"/>
  <c r="E151" i="4"/>
  <c r="H148" i="4"/>
  <c r="K148" i="4" s="1"/>
  <c r="L148" i="4" s="1"/>
  <c r="I148" i="4"/>
  <c r="J148" i="4" s="1"/>
  <c r="K133" i="4"/>
  <c r="L133" i="4" s="1"/>
  <c r="K143" i="4"/>
  <c r="L143" i="4" s="1"/>
  <c r="H153" i="4"/>
  <c r="I153" i="4"/>
  <c r="J153" i="4" s="1"/>
  <c r="K139" i="4"/>
  <c r="L139" i="4" s="1"/>
  <c r="H138" i="4"/>
  <c r="K138" i="4" s="1"/>
  <c r="L138" i="4" s="1"/>
  <c r="I138" i="4"/>
  <c r="J138" i="4" s="1"/>
  <c r="F154" i="4"/>
  <c r="E160" i="4"/>
  <c r="G154" i="4"/>
  <c r="E165" i="4"/>
  <c r="F165" i="4" s="1"/>
  <c r="G159" i="4"/>
  <c r="E158" i="4"/>
  <c r="F158" i="4" s="1"/>
  <c r="G152" i="4"/>
  <c r="E161" i="4"/>
  <c r="F161" i="4" s="1"/>
  <c r="G155" i="4"/>
  <c r="I159" i="4" l="1"/>
  <c r="J159" i="4" s="1"/>
  <c r="H159" i="4"/>
  <c r="K153" i="4"/>
  <c r="L153" i="4" s="1"/>
  <c r="H144" i="4"/>
  <c r="K144" i="4" s="1"/>
  <c r="L144" i="4" s="1"/>
  <c r="I144" i="4"/>
  <c r="J144" i="4" s="1"/>
  <c r="F151" i="4"/>
  <c r="E157" i="4"/>
  <c r="G151" i="4"/>
  <c r="K149" i="4"/>
  <c r="L149" i="4" s="1"/>
  <c r="I155" i="4"/>
  <c r="J155" i="4" s="1"/>
  <c r="H155" i="4"/>
  <c r="K155" i="4" s="1"/>
  <c r="L155" i="4" s="1"/>
  <c r="H152" i="4"/>
  <c r="K152" i="4" s="1"/>
  <c r="L152" i="4" s="1"/>
  <c r="I152" i="4"/>
  <c r="J152" i="4" s="1"/>
  <c r="H154" i="4"/>
  <c r="K154" i="4" s="1"/>
  <c r="L154" i="4" s="1"/>
  <c r="I154" i="4"/>
  <c r="J154" i="4" s="1"/>
  <c r="H145" i="4"/>
  <c r="I145" i="4"/>
  <c r="J145" i="4" s="1"/>
  <c r="E156" i="4"/>
  <c r="F150" i="4"/>
  <c r="G150" i="4"/>
  <c r="F160" i="4"/>
  <c r="E166" i="4"/>
  <c r="G160" i="4"/>
  <c r="K145" i="4"/>
  <c r="L145" i="4" s="1"/>
  <c r="E171" i="4"/>
  <c r="F171" i="4" s="1"/>
  <c r="G165" i="4"/>
  <c r="E164" i="4"/>
  <c r="F164" i="4" s="1"/>
  <c r="G158" i="4"/>
  <c r="E167" i="4"/>
  <c r="F167" i="4" s="1"/>
  <c r="G161" i="4"/>
  <c r="H161" i="4" l="1"/>
  <c r="K161" i="4" s="1"/>
  <c r="L161" i="4" s="1"/>
  <c r="I161" i="4"/>
  <c r="J161" i="4" s="1"/>
  <c r="H165" i="4"/>
  <c r="I165" i="4"/>
  <c r="J165" i="4" s="1"/>
  <c r="H150" i="4"/>
  <c r="K150" i="4" s="1"/>
  <c r="L150" i="4" s="1"/>
  <c r="I150" i="4"/>
  <c r="J150" i="4" s="1"/>
  <c r="H160" i="4"/>
  <c r="I160" i="4"/>
  <c r="J160" i="4" s="1"/>
  <c r="I151" i="4"/>
  <c r="J151" i="4" s="1"/>
  <c r="H151" i="4"/>
  <c r="K159" i="4"/>
  <c r="L159" i="4" s="1"/>
  <c r="H158" i="4"/>
  <c r="I158" i="4"/>
  <c r="J158" i="4" s="1"/>
  <c r="F166" i="4"/>
  <c r="E172" i="4"/>
  <c r="G166" i="4"/>
  <c r="E162" i="4"/>
  <c r="F156" i="4"/>
  <c r="G156" i="4"/>
  <c r="F157" i="4"/>
  <c r="E163" i="4"/>
  <c r="G157" i="4"/>
  <c r="K160" i="4"/>
  <c r="L160" i="4" s="1"/>
  <c r="K151" i="4"/>
  <c r="L151" i="4" s="1"/>
  <c r="E177" i="4"/>
  <c r="F177" i="4" s="1"/>
  <c r="G171" i="4"/>
  <c r="E173" i="4"/>
  <c r="F173" i="4" s="1"/>
  <c r="G167" i="4"/>
  <c r="E170" i="4"/>
  <c r="F170" i="4" s="1"/>
  <c r="G164" i="4"/>
  <c r="F163" i="4" l="1"/>
  <c r="E169" i="4"/>
  <c r="G163" i="4"/>
  <c r="E168" i="4"/>
  <c r="F162" i="4"/>
  <c r="G162" i="4"/>
  <c r="H166" i="4"/>
  <c r="I166" i="4"/>
  <c r="J166" i="4" s="1"/>
  <c r="K158" i="4"/>
  <c r="L158" i="4" s="1"/>
  <c r="K165" i="4"/>
  <c r="L165" i="4" s="1"/>
  <c r="H164" i="4"/>
  <c r="K164" i="4" s="1"/>
  <c r="L164" i="4" s="1"/>
  <c r="I164" i="4"/>
  <c r="J164" i="4" s="1"/>
  <c r="I167" i="4"/>
  <c r="J167" i="4" s="1"/>
  <c r="H167" i="4"/>
  <c r="K167" i="4" s="1"/>
  <c r="L167" i="4" s="1"/>
  <c r="I171" i="4"/>
  <c r="J171" i="4" s="1"/>
  <c r="H171" i="4"/>
  <c r="H156" i="4"/>
  <c r="I156" i="4"/>
  <c r="J156" i="4" s="1"/>
  <c r="K156" i="4" s="1"/>
  <c r="L156" i="4" s="1"/>
  <c r="F172" i="4"/>
  <c r="E178" i="4"/>
  <c r="G172" i="4"/>
  <c r="H157" i="4"/>
  <c r="K157" i="4" s="1"/>
  <c r="L157" i="4" s="1"/>
  <c r="I157" i="4"/>
  <c r="J157" i="4" s="1"/>
  <c r="K166" i="4"/>
  <c r="L166" i="4" s="1"/>
  <c r="E183" i="4"/>
  <c r="F183" i="4" s="1"/>
  <c r="G177" i="4"/>
  <c r="E176" i="4"/>
  <c r="F176" i="4" s="1"/>
  <c r="G170" i="4"/>
  <c r="E179" i="4"/>
  <c r="F179" i="4" s="1"/>
  <c r="G173" i="4"/>
  <c r="I163" i="4" l="1"/>
  <c r="J163" i="4" s="1"/>
  <c r="H163" i="4"/>
  <c r="H170" i="4"/>
  <c r="K170" i="4" s="1"/>
  <c r="L170" i="4" s="1"/>
  <c r="I170" i="4"/>
  <c r="J170" i="4" s="1"/>
  <c r="H162" i="4"/>
  <c r="I162" i="4"/>
  <c r="J162" i="4" s="1"/>
  <c r="F169" i="4"/>
  <c r="E175" i="4"/>
  <c r="G169" i="4"/>
  <c r="H172" i="4"/>
  <c r="K172" i="4" s="1"/>
  <c r="L172" i="4" s="1"/>
  <c r="I172" i="4"/>
  <c r="J172" i="4" s="1"/>
  <c r="K162" i="4"/>
  <c r="L162" i="4" s="1"/>
  <c r="K163" i="4"/>
  <c r="L163" i="4" s="1"/>
  <c r="H177" i="4"/>
  <c r="I177" i="4"/>
  <c r="J177" i="4" s="1"/>
  <c r="H173" i="4"/>
  <c r="K173" i="4" s="1"/>
  <c r="L173" i="4" s="1"/>
  <c r="I173" i="4"/>
  <c r="J173" i="4" s="1"/>
  <c r="F178" i="4"/>
  <c r="E184" i="4"/>
  <c r="G178" i="4"/>
  <c r="K171" i="4"/>
  <c r="L171" i="4" s="1"/>
  <c r="E174" i="4"/>
  <c r="F168" i="4"/>
  <c r="G168" i="4"/>
  <c r="E189" i="4"/>
  <c r="F189" i="4" s="1"/>
  <c r="G183" i="4"/>
  <c r="E182" i="4"/>
  <c r="F182" i="4" s="1"/>
  <c r="G176" i="4"/>
  <c r="E185" i="4"/>
  <c r="F185" i="4" s="1"/>
  <c r="G179" i="4"/>
  <c r="I179" i="4" l="1"/>
  <c r="J179" i="4" s="1"/>
  <c r="H179" i="4"/>
  <c r="K179" i="4" s="1"/>
  <c r="L179" i="4" s="1"/>
  <c r="H168" i="4"/>
  <c r="I168" i="4"/>
  <c r="J168" i="4" s="1"/>
  <c r="H178" i="4"/>
  <c r="I178" i="4"/>
  <c r="J178" i="4" s="1"/>
  <c r="K168" i="4"/>
  <c r="L168" i="4" s="1"/>
  <c r="F184" i="4"/>
  <c r="E190" i="4"/>
  <c r="G184" i="4"/>
  <c r="H176" i="4"/>
  <c r="I176" i="4"/>
  <c r="J176" i="4" s="1"/>
  <c r="I183" i="4"/>
  <c r="J183" i="4" s="1"/>
  <c r="H183" i="4"/>
  <c r="K183" i="4" s="1"/>
  <c r="L183" i="4" s="1"/>
  <c r="E180" i="4"/>
  <c r="F174" i="4"/>
  <c r="G174" i="4"/>
  <c r="K178" i="4"/>
  <c r="L178" i="4" s="1"/>
  <c r="K177" i="4"/>
  <c r="L177" i="4" s="1"/>
  <c r="H169" i="4"/>
  <c r="K169" i="4" s="1"/>
  <c r="L169" i="4" s="1"/>
  <c r="I169" i="4"/>
  <c r="J169" i="4" s="1"/>
  <c r="F175" i="4"/>
  <c r="G175" i="4"/>
  <c r="E181" i="4"/>
  <c r="E195" i="4"/>
  <c r="F195" i="4" s="1"/>
  <c r="G189" i="4"/>
  <c r="E191" i="4"/>
  <c r="F191" i="4" s="1"/>
  <c r="G185" i="4"/>
  <c r="E188" i="4"/>
  <c r="F188" i="4" s="1"/>
  <c r="G182" i="4"/>
  <c r="H189" i="4" l="1"/>
  <c r="I189" i="4"/>
  <c r="J189" i="4" s="1"/>
  <c r="F181" i="4"/>
  <c r="G181" i="4"/>
  <c r="E187" i="4"/>
  <c r="H174" i="4"/>
  <c r="I174" i="4"/>
  <c r="J174" i="4" s="1"/>
  <c r="H184" i="4"/>
  <c r="I184" i="4"/>
  <c r="J184" i="4" s="1"/>
  <c r="I175" i="4"/>
  <c r="J175" i="4" s="1"/>
  <c r="H175" i="4"/>
  <c r="K174" i="4"/>
  <c r="L174" i="4" s="1"/>
  <c r="F190" i="4"/>
  <c r="G190" i="4"/>
  <c r="E196" i="4"/>
  <c r="H182" i="4"/>
  <c r="I182" i="4"/>
  <c r="J182" i="4" s="1"/>
  <c r="H185" i="4"/>
  <c r="K185" i="4" s="1"/>
  <c r="L185" i="4" s="1"/>
  <c r="I185" i="4"/>
  <c r="J185" i="4" s="1"/>
  <c r="K175" i="4"/>
  <c r="L175" i="4" s="1"/>
  <c r="E186" i="4"/>
  <c r="F180" i="4"/>
  <c r="G180" i="4"/>
  <c r="K176" i="4"/>
  <c r="L176" i="4" s="1"/>
  <c r="K184" i="4"/>
  <c r="L184" i="4" s="1"/>
  <c r="E201" i="4"/>
  <c r="F201" i="4" s="1"/>
  <c r="G195" i="4"/>
  <c r="E194" i="4"/>
  <c r="F194" i="4" s="1"/>
  <c r="G188" i="4"/>
  <c r="E197" i="4"/>
  <c r="F197" i="4" s="1"/>
  <c r="G191" i="4"/>
  <c r="E192" i="4" l="1"/>
  <c r="F186" i="4"/>
  <c r="G186" i="4"/>
  <c r="K182" i="4"/>
  <c r="L182" i="4" s="1"/>
  <c r="F187" i="4"/>
  <c r="E193" i="4"/>
  <c r="G187" i="4"/>
  <c r="K189" i="4"/>
  <c r="L189" i="4" s="1"/>
  <c r="H188" i="4"/>
  <c r="K188" i="4" s="1"/>
  <c r="L188" i="4" s="1"/>
  <c r="I188" i="4"/>
  <c r="J188" i="4" s="1"/>
  <c r="I191" i="4"/>
  <c r="J191" i="4" s="1"/>
  <c r="H191" i="4"/>
  <c r="K191" i="4" s="1"/>
  <c r="L191" i="4" s="1"/>
  <c r="I195" i="4"/>
  <c r="J195" i="4" s="1"/>
  <c r="H195" i="4"/>
  <c r="H180" i="4"/>
  <c r="I180" i="4"/>
  <c r="J180" i="4" s="1"/>
  <c r="K180" i="4" s="1"/>
  <c r="L180" i="4" s="1"/>
  <c r="F196" i="4"/>
  <c r="E202" i="4"/>
  <c r="G196" i="4"/>
  <c r="H181" i="4"/>
  <c r="K181" i="4" s="1"/>
  <c r="L181" i="4" s="1"/>
  <c r="I181" i="4"/>
  <c r="J181" i="4" s="1"/>
  <c r="H190" i="4"/>
  <c r="K190" i="4" s="1"/>
  <c r="L190" i="4" s="1"/>
  <c r="I190" i="4"/>
  <c r="J190" i="4" s="1"/>
  <c r="E207" i="4"/>
  <c r="F207" i="4" s="1"/>
  <c r="G201" i="4"/>
  <c r="E200" i="4"/>
  <c r="F200" i="4" s="1"/>
  <c r="G194" i="4"/>
  <c r="E203" i="4"/>
  <c r="F203" i="4" s="1"/>
  <c r="G197" i="4"/>
  <c r="H197" i="4" l="1"/>
  <c r="I197" i="4"/>
  <c r="J197" i="4" s="1"/>
  <c r="F202" i="4"/>
  <c r="G202" i="4"/>
  <c r="E208" i="4"/>
  <c r="K195" i="4"/>
  <c r="L195" i="4" s="1"/>
  <c r="F193" i="4"/>
  <c r="E199" i="4"/>
  <c r="G193" i="4"/>
  <c r="H201" i="4"/>
  <c r="I201" i="4"/>
  <c r="J201" i="4" s="1"/>
  <c r="H186" i="4"/>
  <c r="K186" i="4" s="1"/>
  <c r="L186" i="4" s="1"/>
  <c r="I186" i="4"/>
  <c r="J186" i="4" s="1"/>
  <c r="H194" i="4"/>
  <c r="K194" i="4" s="1"/>
  <c r="L194" i="4" s="1"/>
  <c r="I194" i="4"/>
  <c r="J194" i="4" s="1"/>
  <c r="H196" i="4"/>
  <c r="K196" i="4" s="1"/>
  <c r="L196" i="4" s="1"/>
  <c r="I196" i="4"/>
  <c r="J196" i="4" s="1"/>
  <c r="I187" i="4"/>
  <c r="J187" i="4" s="1"/>
  <c r="H187" i="4"/>
  <c r="K187" i="4" s="1"/>
  <c r="L187" i="4" s="1"/>
  <c r="E198" i="4"/>
  <c r="F192" i="4"/>
  <c r="G192" i="4"/>
  <c r="E213" i="4"/>
  <c r="F213" i="4" s="1"/>
  <c r="G207" i="4"/>
  <c r="E209" i="4"/>
  <c r="F209" i="4" s="1"/>
  <c r="G203" i="4"/>
  <c r="E206" i="4"/>
  <c r="F206" i="4" s="1"/>
  <c r="G200" i="4"/>
  <c r="I203" i="4" l="1"/>
  <c r="J203" i="4" s="1"/>
  <c r="H203" i="4"/>
  <c r="H192" i="4"/>
  <c r="I192" i="4"/>
  <c r="J192" i="4" s="1"/>
  <c r="K192" i="4"/>
  <c r="L192" i="4" s="1"/>
  <c r="K201" i="4"/>
  <c r="L201" i="4" s="1"/>
  <c r="H200" i="4"/>
  <c r="I200" i="4"/>
  <c r="J200" i="4" s="1"/>
  <c r="I207" i="4"/>
  <c r="J207" i="4" s="1"/>
  <c r="H207" i="4"/>
  <c r="E204" i="4"/>
  <c r="F198" i="4"/>
  <c r="G198" i="4"/>
  <c r="H193" i="4"/>
  <c r="K193" i="4" s="1"/>
  <c r="L193" i="4" s="1"/>
  <c r="I193" i="4"/>
  <c r="J193" i="4" s="1"/>
  <c r="F208" i="4"/>
  <c r="E214" i="4"/>
  <c r="G208" i="4"/>
  <c r="F199" i="4"/>
  <c r="G199" i="4"/>
  <c r="E205" i="4"/>
  <c r="H202" i="4"/>
  <c r="K202" i="4" s="1"/>
  <c r="L202" i="4" s="1"/>
  <c r="I202" i="4"/>
  <c r="J202" i="4" s="1"/>
  <c r="K197" i="4"/>
  <c r="L197" i="4" s="1"/>
  <c r="E219" i="4"/>
  <c r="F219" i="4" s="1"/>
  <c r="G213" i="4"/>
  <c r="E215" i="4"/>
  <c r="F215" i="4" s="1"/>
  <c r="G209" i="4"/>
  <c r="E212" i="4"/>
  <c r="F212" i="4" s="1"/>
  <c r="G206" i="4"/>
  <c r="H206" i="4" l="1"/>
  <c r="I206" i="4"/>
  <c r="J206" i="4" s="1"/>
  <c r="H213" i="4"/>
  <c r="I213" i="4"/>
  <c r="J213" i="4" s="1"/>
  <c r="I199" i="4"/>
  <c r="J199" i="4" s="1"/>
  <c r="H199" i="4"/>
  <c r="F214" i="4"/>
  <c r="G214" i="4"/>
  <c r="E220" i="4"/>
  <c r="H198" i="4"/>
  <c r="I198" i="4"/>
  <c r="J198" i="4" s="1"/>
  <c r="K203" i="4"/>
  <c r="L203" i="4" s="1"/>
  <c r="K199" i="4"/>
  <c r="L199" i="4" s="1"/>
  <c r="K198" i="4"/>
  <c r="L198" i="4" s="1"/>
  <c r="H209" i="4"/>
  <c r="I209" i="4"/>
  <c r="J209" i="4" s="1"/>
  <c r="E210" i="4"/>
  <c r="F204" i="4"/>
  <c r="G204" i="4"/>
  <c r="K200" i="4"/>
  <c r="L200" i="4" s="1"/>
  <c r="F205" i="4"/>
  <c r="E211" i="4"/>
  <c r="G205" i="4"/>
  <c r="H208" i="4"/>
  <c r="K208" i="4" s="1"/>
  <c r="L208" i="4" s="1"/>
  <c r="I208" i="4"/>
  <c r="J208" i="4" s="1"/>
  <c r="K207" i="4"/>
  <c r="L207" i="4" s="1"/>
  <c r="E225" i="4"/>
  <c r="F225" i="4" s="1"/>
  <c r="G219" i="4"/>
  <c r="E221" i="4"/>
  <c r="F221" i="4" s="1"/>
  <c r="G215" i="4"/>
  <c r="E218" i="4"/>
  <c r="F218" i="4" s="1"/>
  <c r="G212" i="4"/>
  <c r="H212" i="4" l="1"/>
  <c r="K212" i="4" s="1"/>
  <c r="L212" i="4" s="1"/>
  <c r="I212" i="4"/>
  <c r="J212" i="4" s="1"/>
  <c r="I219" i="4"/>
  <c r="J219" i="4" s="1"/>
  <c r="H219" i="4"/>
  <c r="K219" i="4" s="1"/>
  <c r="L219" i="4" s="1"/>
  <c r="H214" i="4"/>
  <c r="I214" i="4"/>
  <c r="J214" i="4" s="1"/>
  <c r="H205" i="4"/>
  <c r="I205" i="4"/>
  <c r="J205" i="4" s="1"/>
  <c r="E216" i="4"/>
  <c r="F210" i="4"/>
  <c r="G210" i="4"/>
  <c r="K214" i="4"/>
  <c r="L214" i="4" s="1"/>
  <c r="K213" i="4"/>
  <c r="L213" i="4" s="1"/>
  <c r="I215" i="4"/>
  <c r="J215" i="4" s="1"/>
  <c r="H215" i="4"/>
  <c r="F211" i="4"/>
  <c r="E217" i="4"/>
  <c r="G211" i="4"/>
  <c r="H204" i="4"/>
  <c r="K204" i="4" s="1"/>
  <c r="L204" i="4" s="1"/>
  <c r="I204" i="4"/>
  <c r="J204" i="4" s="1"/>
  <c r="K209" i="4"/>
  <c r="L209" i="4" s="1"/>
  <c r="F220" i="4"/>
  <c r="E226" i="4"/>
  <c r="G220" i="4"/>
  <c r="K206" i="4"/>
  <c r="L206" i="4" s="1"/>
  <c r="E231" i="4"/>
  <c r="F231" i="4" s="1"/>
  <c r="G225" i="4"/>
  <c r="E227" i="4"/>
  <c r="F227" i="4" s="1"/>
  <c r="G221" i="4"/>
  <c r="E224" i="4"/>
  <c r="F224" i="4" s="1"/>
  <c r="G218" i="4"/>
  <c r="H218" i="4" l="1"/>
  <c r="K218" i="4" s="1"/>
  <c r="L218" i="4" s="1"/>
  <c r="I218" i="4"/>
  <c r="J218" i="4" s="1"/>
  <c r="I225" i="4"/>
  <c r="J225" i="4" s="1"/>
  <c r="H225" i="4"/>
  <c r="K225" i="4" s="1"/>
  <c r="L225" i="4" s="1"/>
  <c r="F217" i="4"/>
  <c r="E223" i="4"/>
  <c r="G217" i="4"/>
  <c r="E222" i="4"/>
  <c r="F216" i="4"/>
  <c r="G216" i="4"/>
  <c r="H220" i="4"/>
  <c r="K220" i="4" s="1"/>
  <c r="L220" i="4" s="1"/>
  <c r="I220" i="4"/>
  <c r="J220" i="4" s="1"/>
  <c r="I221" i="4"/>
  <c r="J221" i="4" s="1"/>
  <c r="H221" i="4"/>
  <c r="F226" i="4"/>
  <c r="E232" i="4"/>
  <c r="G226" i="4"/>
  <c r="K215" i="4"/>
  <c r="L215" i="4" s="1"/>
  <c r="H210" i="4"/>
  <c r="I210" i="4"/>
  <c r="J210" i="4" s="1"/>
  <c r="K205" i="4"/>
  <c r="L205" i="4" s="1"/>
  <c r="I211" i="4"/>
  <c r="J211" i="4" s="1"/>
  <c r="H211" i="4"/>
  <c r="K211" i="4" s="1"/>
  <c r="L211" i="4" s="1"/>
  <c r="K210" i="4"/>
  <c r="L210" i="4" s="1"/>
  <c r="E237" i="4"/>
  <c r="F237" i="4" s="1"/>
  <c r="G231" i="4"/>
  <c r="E233" i="4"/>
  <c r="F233" i="4" s="1"/>
  <c r="G227" i="4"/>
  <c r="E230" i="4"/>
  <c r="F230" i="4" s="1"/>
  <c r="G224" i="4"/>
  <c r="H226" i="4" l="1"/>
  <c r="I226" i="4"/>
  <c r="J226" i="4" s="1"/>
  <c r="E228" i="4"/>
  <c r="F222" i="4"/>
  <c r="G222" i="4"/>
  <c r="H224" i="4"/>
  <c r="I224" i="4"/>
  <c r="J224" i="4" s="1"/>
  <c r="I227" i="4"/>
  <c r="J227" i="4" s="1"/>
  <c r="H227" i="4"/>
  <c r="I231" i="4"/>
  <c r="J231" i="4" s="1"/>
  <c r="H231" i="4"/>
  <c r="K231" i="4" s="1"/>
  <c r="L231" i="4" s="1"/>
  <c r="F232" i="4"/>
  <c r="E238" i="4"/>
  <c r="G232" i="4"/>
  <c r="I217" i="4"/>
  <c r="J217" i="4" s="1"/>
  <c r="H217" i="4"/>
  <c r="K226" i="4"/>
  <c r="L226" i="4" s="1"/>
  <c r="H216" i="4"/>
  <c r="I216" i="4"/>
  <c r="J216" i="4" s="1"/>
  <c r="F223" i="4"/>
  <c r="E229" i="4"/>
  <c r="G223" i="4"/>
  <c r="K221" i="4"/>
  <c r="L221" i="4" s="1"/>
  <c r="K216" i="4"/>
  <c r="L216" i="4" s="1"/>
  <c r="K217" i="4"/>
  <c r="L217" i="4" s="1"/>
  <c r="E243" i="4"/>
  <c r="F243" i="4" s="1"/>
  <c r="G237" i="4"/>
  <c r="E236" i="4"/>
  <c r="F236" i="4" s="1"/>
  <c r="G230" i="4"/>
  <c r="E239" i="4"/>
  <c r="F239" i="4" s="1"/>
  <c r="G233" i="4"/>
  <c r="I223" i="4" l="1"/>
  <c r="J223" i="4" s="1"/>
  <c r="H223" i="4"/>
  <c r="I233" i="4"/>
  <c r="J233" i="4" s="1"/>
  <c r="H233" i="4"/>
  <c r="K233" i="4" s="1"/>
  <c r="L233" i="4" s="1"/>
  <c r="F229" i="4"/>
  <c r="E235" i="4"/>
  <c r="G229" i="4"/>
  <c r="E234" i="4"/>
  <c r="F228" i="4"/>
  <c r="G228" i="4"/>
  <c r="K223" i="4"/>
  <c r="L223" i="4" s="1"/>
  <c r="H232" i="4"/>
  <c r="K232" i="4" s="1"/>
  <c r="L232" i="4" s="1"/>
  <c r="I232" i="4"/>
  <c r="J232" i="4" s="1"/>
  <c r="K224" i="4"/>
  <c r="L224" i="4" s="1"/>
  <c r="I237" i="4"/>
  <c r="J237" i="4" s="1"/>
  <c r="H237" i="4"/>
  <c r="H230" i="4"/>
  <c r="I230" i="4"/>
  <c r="J230" i="4" s="1"/>
  <c r="F238" i="4"/>
  <c r="E244" i="4"/>
  <c r="G238" i="4"/>
  <c r="K227" i="4"/>
  <c r="L227" i="4" s="1"/>
  <c r="H222" i="4"/>
  <c r="K222" i="4" s="1"/>
  <c r="L222" i="4" s="1"/>
  <c r="I222" i="4"/>
  <c r="J222" i="4" s="1"/>
  <c r="E249" i="4"/>
  <c r="F249" i="4" s="1"/>
  <c r="G243" i="4"/>
  <c r="E242" i="4"/>
  <c r="F242" i="4" s="1"/>
  <c r="G236" i="4"/>
  <c r="E245" i="4"/>
  <c r="F245" i="4" s="1"/>
  <c r="G239" i="4"/>
  <c r="K237" i="4" l="1"/>
  <c r="L237" i="4" s="1"/>
  <c r="I243" i="4"/>
  <c r="J243" i="4" s="1"/>
  <c r="H243" i="4"/>
  <c r="E240" i="4"/>
  <c r="F234" i="4"/>
  <c r="G234" i="4"/>
  <c r="H238" i="4"/>
  <c r="K238" i="4" s="1"/>
  <c r="L238" i="4" s="1"/>
  <c r="I238" i="4"/>
  <c r="J238" i="4" s="1"/>
  <c r="K230" i="4"/>
  <c r="L230" i="4" s="1"/>
  <c r="I229" i="4"/>
  <c r="J229" i="4" s="1"/>
  <c r="H229" i="4"/>
  <c r="K229" i="4" s="1"/>
  <c r="L229" i="4" s="1"/>
  <c r="I239" i="4"/>
  <c r="J239" i="4" s="1"/>
  <c r="H239" i="4"/>
  <c r="H236" i="4"/>
  <c r="I236" i="4"/>
  <c r="J236" i="4" s="1"/>
  <c r="F244" i="4"/>
  <c r="G244" i="4"/>
  <c r="E250" i="4"/>
  <c r="H228" i="4"/>
  <c r="K228" i="4" s="1"/>
  <c r="L228" i="4" s="1"/>
  <c r="I228" i="4"/>
  <c r="J228" i="4" s="1"/>
  <c r="F235" i="4"/>
  <c r="G235" i="4"/>
  <c r="E241" i="4"/>
  <c r="E255" i="4"/>
  <c r="F255" i="4" s="1"/>
  <c r="G249" i="4"/>
  <c r="E248" i="4"/>
  <c r="F248" i="4" s="1"/>
  <c r="G242" i="4"/>
  <c r="E251" i="4"/>
  <c r="F251" i="4" s="1"/>
  <c r="G245" i="4"/>
  <c r="I245" i="4" l="1"/>
  <c r="J245" i="4" s="1"/>
  <c r="H245" i="4"/>
  <c r="F241" i="4"/>
  <c r="E247" i="4"/>
  <c r="G241" i="4"/>
  <c r="E246" i="4"/>
  <c r="F240" i="4"/>
  <c r="G240" i="4"/>
  <c r="I235" i="4"/>
  <c r="J235" i="4" s="1"/>
  <c r="H235" i="4"/>
  <c r="F250" i="4"/>
  <c r="G250" i="4"/>
  <c r="E256" i="4"/>
  <c r="K236" i="4"/>
  <c r="L236" i="4" s="1"/>
  <c r="K243" i="4"/>
  <c r="L243" i="4" s="1"/>
  <c r="I249" i="4"/>
  <c r="J249" i="4" s="1"/>
  <c r="H249" i="4"/>
  <c r="K249" i="4" s="1"/>
  <c r="L249" i="4" s="1"/>
  <c r="H242" i="4"/>
  <c r="K242" i="4" s="1"/>
  <c r="L242" i="4" s="1"/>
  <c r="I242" i="4"/>
  <c r="J242" i="4" s="1"/>
  <c r="K235" i="4"/>
  <c r="L235" i="4" s="1"/>
  <c r="H244" i="4"/>
  <c r="K244" i="4" s="1"/>
  <c r="L244" i="4" s="1"/>
  <c r="I244" i="4"/>
  <c r="J244" i="4" s="1"/>
  <c r="K239" i="4"/>
  <c r="L239" i="4" s="1"/>
  <c r="H234" i="4"/>
  <c r="K234" i="4" s="1"/>
  <c r="L234" i="4" s="1"/>
  <c r="I234" i="4"/>
  <c r="J234" i="4" s="1"/>
  <c r="E261" i="4"/>
  <c r="F261" i="4" s="1"/>
  <c r="G255" i="4"/>
  <c r="E254" i="4"/>
  <c r="F254" i="4" s="1"/>
  <c r="G248" i="4"/>
  <c r="E257" i="4"/>
  <c r="F257" i="4" s="1"/>
  <c r="G251" i="4"/>
  <c r="H248" i="4" l="1"/>
  <c r="I248" i="4"/>
  <c r="J248" i="4" s="1"/>
  <c r="I251" i="4"/>
  <c r="J251" i="4" s="1"/>
  <c r="H251" i="4"/>
  <c r="I255" i="4"/>
  <c r="J255" i="4" s="1"/>
  <c r="H255" i="4"/>
  <c r="K255" i="4" s="1"/>
  <c r="L255" i="4" s="1"/>
  <c r="I241" i="4"/>
  <c r="J241" i="4" s="1"/>
  <c r="H241" i="4"/>
  <c r="H240" i="4"/>
  <c r="I240" i="4"/>
  <c r="J240" i="4" s="1"/>
  <c r="F247" i="4"/>
  <c r="G247" i="4"/>
  <c r="E253" i="4"/>
  <c r="F256" i="4"/>
  <c r="G256" i="4"/>
  <c r="E262" i="4"/>
  <c r="K240" i="4"/>
  <c r="L240" i="4" s="1"/>
  <c r="K241" i="4"/>
  <c r="L241" i="4" s="1"/>
  <c r="H250" i="4"/>
  <c r="K250" i="4" s="1"/>
  <c r="L250" i="4" s="1"/>
  <c r="I250" i="4"/>
  <c r="J250" i="4" s="1"/>
  <c r="E252" i="4"/>
  <c r="F246" i="4"/>
  <c r="G246" i="4"/>
  <c r="K245" i="4"/>
  <c r="L245" i="4" s="1"/>
  <c r="E267" i="4"/>
  <c r="F267" i="4" s="1"/>
  <c r="G261" i="4"/>
  <c r="E263" i="4"/>
  <c r="F263" i="4" s="1"/>
  <c r="G257" i="4"/>
  <c r="E260" i="4"/>
  <c r="F260" i="4" s="1"/>
  <c r="G254" i="4"/>
  <c r="E258" i="4" l="1"/>
  <c r="F252" i="4"/>
  <c r="G252" i="4"/>
  <c r="F253" i="4"/>
  <c r="E259" i="4"/>
  <c r="G253" i="4"/>
  <c r="I261" i="4"/>
  <c r="J261" i="4" s="1"/>
  <c r="H261" i="4"/>
  <c r="K261" i="4" s="1"/>
  <c r="L261" i="4" s="1"/>
  <c r="H246" i="4"/>
  <c r="I246" i="4"/>
  <c r="J246" i="4" s="1"/>
  <c r="F262" i="4"/>
  <c r="G262" i="4"/>
  <c r="E268" i="4"/>
  <c r="I247" i="4"/>
  <c r="J247" i="4" s="1"/>
  <c r="H247" i="4"/>
  <c r="K248" i="4"/>
  <c r="L248" i="4" s="1"/>
  <c r="H254" i="4"/>
  <c r="I254" i="4"/>
  <c r="J254" i="4" s="1"/>
  <c r="I257" i="4"/>
  <c r="J257" i="4" s="1"/>
  <c r="H257" i="4"/>
  <c r="K246" i="4"/>
  <c r="L246" i="4" s="1"/>
  <c r="H256" i="4"/>
  <c r="K256" i="4" s="1"/>
  <c r="L256" i="4" s="1"/>
  <c r="I256" i="4"/>
  <c r="J256" i="4" s="1"/>
  <c r="K247" i="4"/>
  <c r="L247" i="4" s="1"/>
  <c r="K251" i="4"/>
  <c r="L251" i="4" s="1"/>
  <c r="E273" i="4"/>
  <c r="F273" i="4" s="1"/>
  <c r="G267" i="4"/>
  <c r="E266" i="4"/>
  <c r="F266" i="4" s="1"/>
  <c r="G260" i="4"/>
  <c r="E269" i="4"/>
  <c r="F269" i="4" s="1"/>
  <c r="G263" i="4"/>
  <c r="K257" i="4" l="1"/>
  <c r="L257" i="4" s="1"/>
  <c r="F268" i="4"/>
  <c r="E274" i="4"/>
  <c r="G268" i="4"/>
  <c r="I253" i="4"/>
  <c r="J253" i="4" s="1"/>
  <c r="H253" i="4"/>
  <c r="K253" i="4" s="1"/>
  <c r="L253" i="4" s="1"/>
  <c r="H252" i="4"/>
  <c r="I252" i="4"/>
  <c r="J252" i="4" s="1"/>
  <c r="H260" i="4"/>
  <c r="I260" i="4"/>
  <c r="J260" i="4" s="1"/>
  <c r="I267" i="4"/>
  <c r="J267" i="4" s="1"/>
  <c r="H267" i="4"/>
  <c r="K267" i="4" s="1"/>
  <c r="L267" i="4" s="1"/>
  <c r="H262" i="4"/>
  <c r="I262" i="4"/>
  <c r="J262" i="4" s="1"/>
  <c r="F259" i="4"/>
  <c r="E265" i="4"/>
  <c r="G259" i="4"/>
  <c r="K252" i="4"/>
  <c r="L252" i="4" s="1"/>
  <c r="K262" i="4"/>
  <c r="L262" i="4" s="1"/>
  <c r="E264" i="4"/>
  <c r="F258" i="4"/>
  <c r="G258" i="4"/>
  <c r="I263" i="4"/>
  <c r="J263" i="4" s="1"/>
  <c r="H263" i="4"/>
  <c r="K263" i="4" s="1"/>
  <c r="L263" i="4" s="1"/>
  <c r="K254" i="4"/>
  <c r="L254" i="4" s="1"/>
  <c r="E279" i="4"/>
  <c r="F279" i="4" s="1"/>
  <c r="G273" i="4"/>
  <c r="E272" i="4"/>
  <c r="F272" i="4" s="1"/>
  <c r="G266" i="4"/>
  <c r="E275" i="4"/>
  <c r="F275" i="4" s="1"/>
  <c r="G269" i="4"/>
  <c r="F265" i="4" l="1"/>
  <c r="E271" i="4"/>
  <c r="G265" i="4"/>
  <c r="H268" i="4"/>
  <c r="I268" i="4"/>
  <c r="J268" i="4" s="1"/>
  <c r="H266" i="4"/>
  <c r="K266" i="4" s="1"/>
  <c r="L266" i="4" s="1"/>
  <c r="I266" i="4"/>
  <c r="J266" i="4" s="1"/>
  <c r="I273" i="4"/>
  <c r="J273" i="4" s="1"/>
  <c r="H273" i="4"/>
  <c r="K273" i="4" s="1"/>
  <c r="L273" i="4" s="1"/>
  <c r="H258" i="4"/>
  <c r="I258" i="4"/>
  <c r="J258" i="4" s="1"/>
  <c r="F274" i="4"/>
  <c r="G274" i="4"/>
  <c r="E280" i="4"/>
  <c r="K258" i="4"/>
  <c r="L258" i="4" s="1"/>
  <c r="K268" i="4"/>
  <c r="L268" i="4" s="1"/>
  <c r="I269" i="4"/>
  <c r="J269" i="4" s="1"/>
  <c r="H269" i="4"/>
  <c r="K269" i="4" s="1"/>
  <c r="L269" i="4" s="1"/>
  <c r="E270" i="4"/>
  <c r="F264" i="4"/>
  <c r="G264" i="4"/>
  <c r="I259" i="4"/>
  <c r="J259" i="4" s="1"/>
  <c r="H259" i="4"/>
  <c r="K259" i="4" s="1"/>
  <c r="L259" i="4" s="1"/>
  <c r="K260" i="4"/>
  <c r="L260" i="4" s="1"/>
  <c r="E285" i="4"/>
  <c r="F285" i="4" s="1"/>
  <c r="G279" i="4"/>
  <c r="E278" i="4"/>
  <c r="F278" i="4" s="1"/>
  <c r="G272" i="4"/>
  <c r="E281" i="4"/>
  <c r="F281" i="4" s="1"/>
  <c r="G275" i="4"/>
  <c r="H272" i="4" l="1"/>
  <c r="I272" i="4"/>
  <c r="J272" i="4" s="1"/>
  <c r="I275" i="4"/>
  <c r="J275" i="4" s="1"/>
  <c r="H275" i="4"/>
  <c r="K275" i="4" s="1"/>
  <c r="L275" i="4" s="1"/>
  <c r="H274" i="4"/>
  <c r="I274" i="4"/>
  <c r="J274" i="4" s="1"/>
  <c r="K274" i="4" s="1"/>
  <c r="L274" i="4" s="1"/>
  <c r="I265" i="4"/>
  <c r="J265" i="4" s="1"/>
  <c r="H265" i="4"/>
  <c r="E276" i="4"/>
  <c r="F270" i="4"/>
  <c r="G270" i="4"/>
  <c r="F271" i="4"/>
  <c r="G271" i="4"/>
  <c r="E277" i="4"/>
  <c r="I279" i="4"/>
  <c r="J279" i="4" s="1"/>
  <c r="H279" i="4"/>
  <c r="K279" i="4" s="1"/>
  <c r="L279" i="4" s="1"/>
  <c r="K265" i="4"/>
  <c r="L265" i="4" s="1"/>
  <c r="H264" i="4"/>
  <c r="K264" i="4" s="1"/>
  <c r="L264" i="4" s="1"/>
  <c r="I264" i="4"/>
  <c r="J264" i="4" s="1"/>
  <c r="F280" i="4"/>
  <c r="G280" i="4"/>
  <c r="E286" i="4"/>
  <c r="E291" i="4"/>
  <c r="F291" i="4" s="1"/>
  <c r="G285" i="4"/>
  <c r="E287" i="4"/>
  <c r="F287" i="4" s="1"/>
  <c r="G281" i="4"/>
  <c r="E284" i="4"/>
  <c r="F284" i="4" s="1"/>
  <c r="G278" i="4"/>
  <c r="H278" i="4" l="1"/>
  <c r="I278" i="4"/>
  <c r="J278" i="4" s="1"/>
  <c r="I281" i="4"/>
  <c r="J281" i="4" s="1"/>
  <c r="H281" i="4"/>
  <c r="K281" i="4" s="1"/>
  <c r="L281" i="4" s="1"/>
  <c r="I271" i="4"/>
  <c r="J271" i="4" s="1"/>
  <c r="H271" i="4"/>
  <c r="K271" i="4"/>
  <c r="L271" i="4" s="1"/>
  <c r="E282" i="4"/>
  <c r="F276" i="4"/>
  <c r="G276" i="4"/>
  <c r="I285" i="4"/>
  <c r="J285" i="4" s="1"/>
  <c r="H285" i="4"/>
  <c r="K285" i="4" s="1"/>
  <c r="L285" i="4" s="1"/>
  <c r="F286" i="4"/>
  <c r="G286" i="4"/>
  <c r="E292" i="4"/>
  <c r="H280" i="4"/>
  <c r="K280" i="4" s="1"/>
  <c r="L280" i="4" s="1"/>
  <c r="I280" i="4"/>
  <c r="J280" i="4" s="1"/>
  <c r="F277" i="4"/>
  <c r="E283" i="4"/>
  <c r="G277" i="4"/>
  <c r="H270" i="4"/>
  <c r="K270" i="4" s="1"/>
  <c r="L270" i="4" s="1"/>
  <c r="I270" i="4"/>
  <c r="J270" i="4" s="1"/>
  <c r="K272" i="4"/>
  <c r="L272" i="4" s="1"/>
  <c r="E297" i="4"/>
  <c r="F297" i="4" s="1"/>
  <c r="G291" i="4"/>
  <c r="E290" i="4"/>
  <c r="F290" i="4" s="1"/>
  <c r="G284" i="4"/>
  <c r="E293" i="4"/>
  <c r="F293" i="4" s="1"/>
  <c r="G287" i="4"/>
  <c r="F283" i="4" l="1"/>
  <c r="E289" i="4"/>
  <c r="G283" i="4"/>
  <c r="F292" i="4"/>
  <c r="E298" i="4"/>
  <c r="G292" i="4"/>
  <c r="E288" i="4"/>
  <c r="F282" i="4"/>
  <c r="G282" i="4"/>
  <c r="H284" i="4"/>
  <c r="I284" i="4"/>
  <c r="J284" i="4" s="1"/>
  <c r="I291" i="4"/>
  <c r="J291" i="4" s="1"/>
  <c r="H291" i="4"/>
  <c r="K291" i="4" s="1"/>
  <c r="L291" i="4" s="1"/>
  <c r="H286" i="4"/>
  <c r="I286" i="4"/>
  <c r="J286" i="4" s="1"/>
  <c r="I287" i="4"/>
  <c r="J287" i="4" s="1"/>
  <c r="H287" i="4"/>
  <c r="K287" i="4" s="1"/>
  <c r="L287" i="4" s="1"/>
  <c r="I277" i="4"/>
  <c r="J277" i="4" s="1"/>
  <c r="H277" i="4"/>
  <c r="K277" i="4" s="1"/>
  <c r="L277" i="4" s="1"/>
  <c r="K286" i="4"/>
  <c r="L286" i="4" s="1"/>
  <c r="H276" i="4"/>
  <c r="K276" i="4" s="1"/>
  <c r="L276" i="4" s="1"/>
  <c r="I276" i="4"/>
  <c r="J276" i="4" s="1"/>
  <c r="K278" i="4"/>
  <c r="L278" i="4" s="1"/>
  <c r="E303" i="4"/>
  <c r="G297" i="4"/>
  <c r="E296" i="4"/>
  <c r="F296" i="4" s="1"/>
  <c r="G290" i="4"/>
  <c r="E299" i="4"/>
  <c r="F299" i="4" s="1"/>
  <c r="G293" i="4"/>
  <c r="I293" i="4" l="1"/>
  <c r="J293" i="4" s="1"/>
  <c r="H293" i="4"/>
  <c r="K293" i="4" s="1"/>
  <c r="L293" i="4" s="1"/>
  <c r="I297" i="4"/>
  <c r="J297" i="4" s="1"/>
  <c r="H297" i="4"/>
  <c r="K297" i="4" s="1"/>
  <c r="L297" i="4" s="1"/>
  <c r="E294" i="4"/>
  <c r="F288" i="4"/>
  <c r="G288" i="4"/>
  <c r="G303" i="4"/>
  <c r="F303" i="4"/>
  <c r="K284" i="4"/>
  <c r="L284" i="4" s="1"/>
  <c r="H292" i="4"/>
  <c r="I292" i="4"/>
  <c r="J292" i="4" s="1"/>
  <c r="I283" i="4"/>
  <c r="J283" i="4" s="1"/>
  <c r="H283" i="4"/>
  <c r="H282" i="4"/>
  <c r="I282" i="4"/>
  <c r="J282" i="4" s="1"/>
  <c r="F298" i="4"/>
  <c r="E304" i="4"/>
  <c r="G298" i="4"/>
  <c r="F289" i="4"/>
  <c r="G289" i="4"/>
  <c r="E295" i="4"/>
  <c r="H290" i="4"/>
  <c r="K290" i="4" s="1"/>
  <c r="L290" i="4" s="1"/>
  <c r="I290" i="4"/>
  <c r="J290" i="4" s="1"/>
  <c r="K282" i="4"/>
  <c r="L282" i="4" s="1"/>
  <c r="K292" i="4"/>
  <c r="L292" i="4" s="1"/>
  <c r="K283" i="4"/>
  <c r="L283" i="4" s="1"/>
  <c r="E305" i="4"/>
  <c r="G299" i="4"/>
  <c r="E302" i="4"/>
  <c r="F302" i="4" s="1"/>
  <c r="G296" i="4"/>
  <c r="H298" i="4" l="1"/>
  <c r="I298" i="4"/>
  <c r="J298" i="4" s="1"/>
  <c r="H296" i="4"/>
  <c r="K296" i="4" s="1"/>
  <c r="L296" i="4" s="1"/>
  <c r="I296" i="4"/>
  <c r="J296" i="4" s="1"/>
  <c r="I299" i="4"/>
  <c r="J299" i="4" s="1"/>
  <c r="H299" i="4"/>
  <c r="K299" i="4" s="1"/>
  <c r="L299" i="4" s="1"/>
  <c r="F295" i="4"/>
  <c r="G295" i="4"/>
  <c r="E301" i="4"/>
  <c r="G304" i="4"/>
  <c r="F304" i="4"/>
  <c r="H288" i="4"/>
  <c r="I288" i="4"/>
  <c r="J288" i="4" s="1"/>
  <c r="G305" i="4"/>
  <c r="F305" i="4"/>
  <c r="I289" i="4"/>
  <c r="J289" i="4" s="1"/>
  <c r="H289" i="4"/>
  <c r="K298" i="4"/>
  <c r="L298" i="4" s="1"/>
  <c r="K288" i="4"/>
  <c r="L288" i="4" s="1"/>
  <c r="K289" i="4"/>
  <c r="L289" i="4" s="1"/>
  <c r="I303" i="4"/>
  <c r="J303" i="4" s="1"/>
  <c r="H303" i="4"/>
  <c r="K303" i="4" s="1"/>
  <c r="L303" i="4" s="1"/>
  <c r="E300" i="4"/>
  <c r="F294" i="4"/>
  <c r="G294" i="4"/>
  <c r="E308" i="4"/>
  <c r="G302" i="4"/>
  <c r="G308" i="4" l="1"/>
  <c r="F308" i="4"/>
  <c r="I295" i="4"/>
  <c r="J295" i="4" s="1"/>
  <c r="H295" i="4"/>
  <c r="H294" i="4"/>
  <c r="K294" i="4" s="1"/>
  <c r="L294" i="4" s="1"/>
  <c r="I294" i="4"/>
  <c r="J294" i="4" s="1"/>
  <c r="I305" i="4"/>
  <c r="J305" i="4" s="1"/>
  <c r="H305" i="4"/>
  <c r="K305" i="4" s="1"/>
  <c r="L305" i="4" s="1"/>
  <c r="K295" i="4"/>
  <c r="L295" i="4" s="1"/>
  <c r="H304" i="4"/>
  <c r="I304" i="4"/>
  <c r="J304" i="4" s="1"/>
  <c r="K304" i="4" s="1"/>
  <c r="L304" i="4" s="1"/>
  <c r="H302" i="4"/>
  <c r="I302" i="4"/>
  <c r="J302" i="4" s="1"/>
  <c r="E306" i="4"/>
  <c r="F300" i="4"/>
  <c r="G300" i="4"/>
  <c r="F301" i="4"/>
  <c r="G301" i="4"/>
  <c r="E307" i="4"/>
  <c r="H300" i="4" l="1"/>
  <c r="I300" i="4"/>
  <c r="J300" i="4" s="1"/>
  <c r="K302" i="4"/>
  <c r="L302" i="4" s="1"/>
  <c r="G307" i="4"/>
  <c r="F307" i="4"/>
  <c r="K300" i="4"/>
  <c r="L300" i="4" s="1"/>
  <c r="H308" i="4"/>
  <c r="K308" i="4" s="1"/>
  <c r="L308" i="4" s="1"/>
  <c r="I308" i="4"/>
  <c r="J308" i="4" s="1"/>
  <c r="I301" i="4"/>
  <c r="J301" i="4" s="1"/>
  <c r="H301" i="4"/>
  <c r="K301" i="4" s="1"/>
  <c r="L301" i="4" s="1"/>
  <c r="G306" i="4"/>
  <c r="F306" i="4"/>
  <c r="H306" i="4" l="1"/>
  <c r="I306" i="4"/>
  <c r="J306" i="4" s="1"/>
  <c r="K306" i="4" s="1"/>
  <c r="L306" i="4" s="1"/>
  <c r="I307" i="4"/>
  <c r="J307" i="4" s="1"/>
  <c r="H307" i="4"/>
  <c r="K307" i="4" s="1"/>
  <c r="L307" i="4" s="1"/>
</calcChain>
</file>

<file path=xl/sharedStrings.xml><?xml version="1.0" encoding="utf-8"?>
<sst xmlns="http://schemas.openxmlformats.org/spreadsheetml/2006/main" count="503" uniqueCount="336">
  <si>
    <t>2016 Reality Store</t>
  </si>
  <si>
    <t>Salary &amp; Taxes Sheets</t>
  </si>
  <si>
    <t>Career/Occupation</t>
  </si>
  <si>
    <t>Yearly Salary</t>
  </si>
  <si>
    <t>Monthly Salary</t>
  </si>
  <si>
    <t>Net Pay</t>
  </si>
  <si>
    <t>5% Raise</t>
  </si>
  <si>
    <t>Degree</t>
  </si>
  <si>
    <t>Accountant &amp; Auditor</t>
  </si>
  <si>
    <t>Actors, Director, Producers, Writers,Editors</t>
  </si>
  <si>
    <t>Air Traffic Controller</t>
  </si>
  <si>
    <t>Aircraft Mechanic/Engine Specialist</t>
  </si>
  <si>
    <t>Appraiser</t>
  </si>
  <si>
    <t>Architect</t>
  </si>
  <si>
    <t>Armed Forces</t>
  </si>
  <si>
    <t>Artist</t>
  </si>
  <si>
    <t>Athletic Trainer</t>
  </si>
  <si>
    <t>Automobile Mechanic</t>
  </si>
  <si>
    <t>Automobile Salesperson</t>
  </si>
  <si>
    <t>Bank Teller</t>
  </si>
  <si>
    <t>Biomedical Engineer</t>
  </si>
  <si>
    <t>Bricklayer/Stonemason</t>
  </si>
  <si>
    <t>Biologist</t>
  </si>
  <si>
    <t>Bookkeeper</t>
  </si>
  <si>
    <t>Broadcast Technician</t>
  </si>
  <si>
    <t>Bus Driver</t>
  </si>
  <si>
    <t>Carpenter</t>
  </si>
  <si>
    <t>Cashier or Grocery Clerk</t>
  </si>
  <si>
    <t>Chef or Dinner Cook</t>
  </si>
  <si>
    <t>Chemical Engineer</t>
  </si>
  <si>
    <t>Child Care Worker</t>
  </si>
  <si>
    <t>Chiropractor</t>
  </si>
  <si>
    <t>Civil Engineer</t>
  </si>
  <si>
    <t>Clergy</t>
  </si>
  <si>
    <t>Coach</t>
  </si>
  <si>
    <t>Computer Engineer</t>
  </si>
  <si>
    <t>Computer Equipment Repairer</t>
  </si>
  <si>
    <t>Computer Operator</t>
  </si>
  <si>
    <t>Computer Programmer</t>
  </si>
  <si>
    <t>Construction Laborer</t>
  </si>
  <si>
    <t>Cosmetologist</t>
  </si>
  <si>
    <t>Counselor</t>
  </si>
  <si>
    <t>CPA</t>
  </si>
  <si>
    <t>Customer Service Representative</t>
  </si>
  <si>
    <t>Data Processing Manager</t>
  </si>
  <si>
    <t>Dentist</t>
  </si>
  <si>
    <t>Designer</t>
  </si>
  <si>
    <t>Dietician</t>
  </si>
  <si>
    <t>Education Administrator</t>
  </si>
  <si>
    <t>Electrical Engineer</t>
  </si>
  <si>
    <t>Electrician</t>
  </si>
  <si>
    <t>Elementary School Teacher</t>
  </si>
  <si>
    <t>Emergency Medical Technician</t>
  </si>
  <si>
    <t>Environmental Engineer</t>
  </si>
  <si>
    <t>Family Physician</t>
  </si>
  <si>
    <t>Farm Operator</t>
  </si>
  <si>
    <t>Fashion Designer</t>
  </si>
  <si>
    <t>Fast Food Service Manager</t>
  </si>
  <si>
    <t>Financial Manager</t>
  </si>
  <si>
    <t>Firefighter</t>
  </si>
  <si>
    <t>Flight Attendant</t>
  </si>
  <si>
    <t>Forestry</t>
  </si>
  <si>
    <t>Funeral Director and Embalmer</t>
  </si>
  <si>
    <t>Gardener/Groundskeeper</t>
  </si>
  <si>
    <t>Graphic Artist or Designer</t>
  </si>
  <si>
    <t>Hairstylist</t>
  </si>
  <si>
    <t>High School Teacher</t>
  </si>
  <si>
    <t>Highway Maintenance Worker</t>
  </si>
  <si>
    <t>Hotel Manager</t>
  </si>
  <si>
    <t>Insurance Agent</t>
  </si>
  <si>
    <t>Interior Designer</t>
  </si>
  <si>
    <t>Investment Broker</t>
  </si>
  <si>
    <t>Janitor</t>
  </si>
  <si>
    <t>Jeweler</t>
  </si>
  <si>
    <t>Judge</t>
  </si>
  <si>
    <t>Landscape Architect</t>
  </si>
  <si>
    <t>Law Enforcement Officer</t>
  </si>
  <si>
    <t>Lawyer</t>
  </si>
  <si>
    <t>Legal Assistant</t>
  </si>
  <si>
    <t>Legal Secretary</t>
  </si>
  <si>
    <t>Librarian</t>
  </si>
  <si>
    <t>Licensed Practical Nurse</t>
  </si>
  <si>
    <t>Loan Officer</t>
  </si>
  <si>
    <t>Machine Tool Operator</t>
  </si>
  <si>
    <t>Mail Carrier</t>
  </si>
  <si>
    <t>Maintenance</t>
  </si>
  <si>
    <t>Marketing and Public Relations Manager</t>
  </si>
  <si>
    <t>Massage Therapist</t>
  </si>
  <si>
    <t>Materials Engineer</t>
  </si>
  <si>
    <t>Mechanical Engineer</t>
  </si>
  <si>
    <t>Medical Assistant</t>
  </si>
  <si>
    <t>Medical Record Administrator</t>
  </si>
  <si>
    <t>Mental Health Counselor</t>
  </si>
  <si>
    <t>Middle School Teacher</t>
  </si>
  <si>
    <t>Model</t>
  </si>
  <si>
    <t>Musician</t>
  </si>
  <si>
    <t>News Reporter</t>
  </si>
  <si>
    <t>Nuclear Engineer</t>
  </si>
  <si>
    <t>Nurse Practitioner</t>
  </si>
  <si>
    <t>Nursing Assistant</t>
  </si>
  <si>
    <t>Obstetrician and Gynecologist</t>
  </si>
  <si>
    <t>Occupational Therapist</t>
  </si>
  <si>
    <t>Office Manger</t>
  </si>
  <si>
    <t>Optician</t>
  </si>
  <si>
    <t>Optometrist</t>
  </si>
  <si>
    <t>Painter or Paperhanger</t>
  </si>
  <si>
    <t>Payroll Clerk</t>
  </si>
  <si>
    <t>Pediatrician</t>
  </si>
  <si>
    <t>Personnel Manger</t>
  </si>
  <si>
    <t>Pharmacist</t>
  </si>
  <si>
    <t>Photographers</t>
  </si>
  <si>
    <t>Physical Therapist</t>
  </si>
  <si>
    <t>Physician</t>
  </si>
  <si>
    <t>Pilot or Flight Engineer</t>
  </si>
  <si>
    <t>Plumber</t>
  </si>
  <si>
    <t>Police Detective</t>
  </si>
  <si>
    <t>Police Officer</t>
  </si>
  <si>
    <t>Postal Clerk</t>
  </si>
  <si>
    <t>Preschool Teacher</t>
  </si>
  <si>
    <t>Production Manager</t>
  </si>
  <si>
    <t>Psychiatrist</t>
  </si>
  <si>
    <t>Purchasing Manager</t>
  </si>
  <si>
    <t>Quality Control Inspector</t>
  </si>
  <si>
    <t>Radio or TV Broadcaster</t>
  </si>
  <si>
    <t>Real Estate Agent</t>
  </si>
  <si>
    <t>Receptionist</t>
  </si>
  <si>
    <t>Registered Nurse</t>
  </si>
  <si>
    <t>Restaurant Manager</t>
  </si>
  <si>
    <t>Retail Salesperson</t>
  </si>
  <si>
    <t>Sales Representative</t>
  </si>
  <si>
    <t>School Counselor</t>
  </si>
  <si>
    <t>Secretary</t>
  </si>
  <si>
    <t>Security Guard</t>
  </si>
  <si>
    <t>Small Business Operator</t>
  </si>
  <si>
    <t>Social Worker</t>
  </si>
  <si>
    <t>Speech Pathologist or Audiologist</t>
  </si>
  <si>
    <t>Surveyor</t>
  </si>
  <si>
    <t>Tax Preparer</t>
  </si>
  <si>
    <t>Taxi Driver</t>
  </si>
  <si>
    <t>Teacher's Aid</t>
  </si>
  <si>
    <t>Telemarketer</t>
  </si>
  <si>
    <t>Travel Agent</t>
  </si>
  <si>
    <t>Truck Driver</t>
  </si>
  <si>
    <t>Typist or Word Processor</t>
  </si>
  <si>
    <t>University or College Assistant Professor</t>
  </si>
  <si>
    <t>Veterinarian</t>
  </si>
  <si>
    <t>Veterinary Technician</t>
  </si>
  <si>
    <t>Waiter or Waitress</t>
  </si>
  <si>
    <t>Welder</t>
  </si>
  <si>
    <t>Writer or Editor</t>
  </si>
  <si>
    <t>Zookeeper/Animal Caretaker</t>
  </si>
  <si>
    <t>Construction Manager</t>
  </si>
  <si>
    <t>Dental Hygienist</t>
  </si>
  <si>
    <t>Health Service Administrator</t>
  </si>
  <si>
    <t>Industrial Engineer</t>
  </si>
  <si>
    <t>Pharmacy Technician</t>
  </si>
  <si>
    <t>Psychologist</t>
  </si>
  <si>
    <t>Accountant &amp; Auditor w/ spouse working</t>
  </si>
  <si>
    <t>Actors, Director, Producers, Writers,Editors w/ spouse working</t>
  </si>
  <si>
    <t>Air Traffic Controller w/ spouse working</t>
  </si>
  <si>
    <t>Aircraft Mechanic/Engine Specialist w/ spouse working</t>
  </si>
  <si>
    <t>Appraiser w/ spouse working</t>
  </si>
  <si>
    <t>Architect w/ spouse working</t>
  </si>
  <si>
    <t>Armed Forces w/ spouse working</t>
  </si>
  <si>
    <t>Artist w/ spouse working</t>
  </si>
  <si>
    <t>Athletic Trainer w/ spouse working</t>
  </si>
  <si>
    <t>Automobile Mechanic w/ spouse working</t>
  </si>
  <si>
    <t>Automobile Salesperson w/ spouse working</t>
  </si>
  <si>
    <t>Bank Teller w/ spouse working</t>
  </si>
  <si>
    <t>Biomedical Engineer w/ spouse working</t>
  </si>
  <si>
    <t>Bricklayer/Stonemason w/ spouse working</t>
  </si>
  <si>
    <t>Biologist w/ spouse working</t>
  </si>
  <si>
    <t>Bookkeeper w/ spouse working</t>
  </si>
  <si>
    <t>Broadcast Technician w/ spouse working</t>
  </si>
  <si>
    <t>Bus Driver w/ spouse working</t>
  </si>
  <si>
    <t>Carpenter w/ spouse working</t>
  </si>
  <si>
    <t>Cashier or Grocery Clerk w/ spouse working</t>
  </si>
  <si>
    <t>Chef or Dinner Cook w/ spouse working</t>
  </si>
  <si>
    <t>Chemical Engineer w/ spouse working</t>
  </si>
  <si>
    <t>Child Care Worker w/ spouse working</t>
  </si>
  <si>
    <t>Chiropractor w/ spouse working</t>
  </si>
  <si>
    <t>Civil Engineer w/ spouse working</t>
  </si>
  <si>
    <t>Clergy w/ spouse working</t>
  </si>
  <si>
    <t>Coach w/ spouse working</t>
  </si>
  <si>
    <t>Computer Engineer w/ spouse working</t>
  </si>
  <si>
    <t>Computer Equipment Repairer w/ spouse working</t>
  </si>
  <si>
    <t>Computer Operator w/ spouse working</t>
  </si>
  <si>
    <t>Computer Programmer w/ spouse working</t>
  </si>
  <si>
    <t>Construction Laborer w/ spouse working</t>
  </si>
  <si>
    <t>Construction Manager w/ spouse working</t>
  </si>
  <si>
    <t>Cosmetologist w/ spouse working</t>
  </si>
  <si>
    <t>Counselor w/spouse working</t>
  </si>
  <si>
    <t>CPA w/ spouse working</t>
  </si>
  <si>
    <t>Customer Service Representative w/ spouse working</t>
  </si>
  <si>
    <t>Data Processing Manager w/ spouse working</t>
  </si>
  <si>
    <t>Dental Hygienist w/ spouse working</t>
  </si>
  <si>
    <t>Dentist w/ spouse working</t>
  </si>
  <si>
    <t>Designer w/ spouse working</t>
  </si>
  <si>
    <t>Dietician w/ spouse working</t>
  </si>
  <si>
    <t>Education Administrator w/ spouse working</t>
  </si>
  <si>
    <t>Electrical Engineer w/ spouse working</t>
  </si>
  <si>
    <t>Electrician w/ spouse working</t>
  </si>
  <si>
    <t>Elementary School Teacher w/ spouse working</t>
  </si>
  <si>
    <t>Emergency Medical Technician w/ spouse working</t>
  </si>
  <si>
    <t>Environmental Engineer w/ spouse working</t>
  </si>
  <si>
    <t>Family Physician w/ spouse working</t>
  </si>
  <si>
    <t>Farm Operator w/ spouse working</t>
  </si>
  <si>
    <t>Fashion Designer w/ spouse working</t>
  </si>
  <si>
    <t>Fast Food Service Manager w/ spouse working</t>
  </si>
  <si>
    <t>Financial Manager w/ spouse working</t>
  </si>
  <si>
    <t>Firefighter w/ spouse working</t>
  </si>
  <si>
    <t>Flight Attendant w/ spouse working</t>
  </si>
  <si>
    <t>Forestry w/ spouse working</t>
  </si>
  <si>
    <t>Funeral Director and Embalmer w/ spouse working</t>
  </si>
  <si>
    <t>Gardener/Groundskeeper w/ spouse working</t>
  </si>
  <si>
    <t>Graphic Artist or Designer w/ spouse working</t>
  </si>
  <si>
    <t>Hairstylist w/ spouse working</t>
  </si>
  <si>
    <t>Health Service Administrator w/ spouse working</t>
  </si>
  <si>
    <t>High School Teacher w/ spouse working</t>
  </si>
  <si>
    <t>Highway Maintenance Worker w/ spouse working</t>
  </si>
  <si>
    <t>Hotel Manager w/ spouse working</t>
  </si>
  <si>
    <t>Industrial Engineer w/ spouse working</t>
  </si>
  <si>
    <t>Insurance Agent w/ spouse working</t>
  </si>
  <si>
    <t>Interior Designer w/ spouse working</t>
  </si>
  <si>
    <t>Investment Broker w/ spouse working</t>
  </si>
  <si>
    <t>Janitor w/ spouse working</t>
  </si>
  <si>
    <t>Jeweler w/ spouse working</t>
  </si>
  <si>
    <t>Judge w/ spouse working</t>
  </si>
  <si>
    <t>Landscape Architect w/ spouse working</t>
  </si>
  <si>
    <t>Law Enforcement Officer w/ spouse working</t>
  </si>
  <si>
    <t>Lawyer w/ spouse working</t>
  </si>
  <si>
    <t>Legal Assistant w/ spouse working</t>
  </si>
  <si>
    <t>Legal Secretary w/ spouse working</t>
  </si>
  <si>
    <t>Librarian w/ spouse working</t>
  </si>
  <si>
    <t>Licensed Practical Nurse w/ spouse working</t>
  </si>
  <si>
    <t>Loan Officer w/ spouse working</t>
  </si>
  <si>
    <t>Machine Tool Operator w/ spouse working</t>
  </si>
  <si>
    <t>Mail Carrier w/ spouse working</t>
  </si>
  <si>
    <t>Maintenance w/ spouse working</t>
  </si>
  <si>
    <t>Marketing and Public Relations Manager w/ spouse working</t>
  </si>
  <si>
    <t>Massage Therapist w/ spouse working</t>
  </si>
  <si>
    <t>Materials Engineer w/ spouse working</t>
  </si>
  <si>
    <t>Mechanical Engineer w/ spouse working</t>
  </si>
  <si>
    <t>Medical Assistant w/ spouse working</t>
  </si>
  <si>
    <t>Medical Record Administrator w/ spouse working</t>
  </si>
  <si>
    <t>Mental Health Counselor w/ spouse working</t>
  </si>
  <si>
    <t>Middle School Teacher w/ spouse working</t>
  </si>
  <si>
    <t>Model w/ spouse working</t>
  </si>
  <si>
    <t>Musician w/ spouse working</t>
  </si>
  <si>
    <t>News Reporter w/ spouse working</t>
  </si>
  <si>
    <t>Nuclear Engineer w/ spouse working</t>
  </si>
  <si>
    <t>Nurse Practitioner w/ spouse working</t>
  </si>
  <si>
    <t>Nursing Assistant w/ spouse working</t>
  </si>
  <si>
    <t>Obstetrician and Gynecologist w/ spouse working</t>
  </si>
  <si>
    <t>Occupational Therapist w/ spouse working</t>
  </si>
  <si>
    <t>Office Manger w/ spouse working</t>
  </si>
  <si>
    <t>Optician w/ spouse working</t>
  </si>
  <si>
    <t>Optometrist w/ spouse working</t>
  </si>
  <si>
    <t>Painter or Paperhanger w/ spouse working</t>
  </si>
  <si>
    <t>Payroll Clerk w/ spouse working</t>
  </si>
  <si>
    <t>Pediatrician w/ spouse working</t>
  </si>
  <si>
    <t>Personnel Manger w/ spouse working</t>
  </si>
  <si>
    <t>Pharmacist w/ spouse working</t>
  </si>
  <si>
    <t>Pharmacy Technician w/ spouse working</t>
  </si>
  <si>
    <t>Photographers w/ spouse working</t>
  </si>
  <si>
    <t>Physical Therapist w/ spouse working</t>
  </si>
  <si>
    <t>Physician w/ spouse working</t>
  </si>
  <si>
    <t>Pilot or Flight Engineer w/ spouse working</t>
  </si>
  <si>
    <t>Plumber w/ spouse working</t>
  </si>
  <si>
    <t>Police Detective w/ spouse working</t>
  </si>
  <si>
    <t>Police Officer w/ spouse working</t>
  </si>
  <si>
    <t>Postal Clerk w/ spouse working</t>
  </si>
  <si>
    <t>Preschool Teacher w/ spouse working</t>
  </si>
  <si>
    <t>Production Manager w/ spouse working</t>
  </si>
  <si>
    <t>Psychiatrist w/ spouse working</t>
  </si>
  <si>
    <t>Psychologist w/ spouse working</t>
  </si>
  <si>
    <t>Purchasing Manager w/ spouse working</t>
  </si>
  <si>
    <t>Quality Control Inspector w/ spouse working</t>
  </si>
  <si>
    <t>Radio or TV Broadcaster w/ spouse working</t>
  </si>
  <si>
    <t>Real Estate Agent w/ spouse working</t>
  </si>
  <si>
    <t>Receptionist w/ spouse working</t>
  </si>
  <si>
    <t>Registered Nurse w/ spouse working</t>
  </si>
  <si>
    <t>Restaurant Manager w/ spouse working</t>
  </si>
  <si>
    <t>Retail Salesperson w/ spouse working</t>
  </si>
  <si>
    <t>Sales Representative w/ spouse working</t>
  </si>
  <si>
    <t xml:space="preserve">School Counselor w/ spouse working </t>
  </si>
  <si>
    <t>Secretary w/ spouse working</t>
  </si>
  <si>
    <t>Security Guard w/ spouse working</t>
  </si>
  <si>
    <t>Small Business Operator w/ spouse working</t>
  </si>
  <si>
    <t>Social Worker w/ spouse working</t>
  </si>
  <si>
    <t>Speech Pathologist or Audiologist w/ spouse working</t>
  </si>
  <si>
    <t>Surveyor w/ spouse working</t>
  </si>
  <si>
    <t>Tax Preparer w/ spouse working</t>
  </si>
  <si>
    <t>Taxi Driver w/ spouse working</t>
  </si>
  <si>
    <t>Teacher's Aid w/ spouse working</t>
  </si>
  <si>
    <t>Telemarketer w/ spouse working</t>
  </si>
  <si>
    <t>Travel Agent w/ spouse working</t>
  </si>
  <si>
    <t>Truck Driver w/ spouse working</t>
  </si>
  <si>
    <t>Typist or Word Processor w/ spouse working</t>
  </si>
  <si>
    <t>University or College Assistant Professor w/ spouse working</t>
  </si>
  <si>
    <t>Veterinarian w/ spouse working</t>
  </si>
  <si>
    <t>Veterinary Technician w/ spouse working</t>
  </si>
  <si>
    <t>Waiter or Waitress w/ spouse working</t>
  </si>
  <si>
    <t>Welder w/ spouse working</t>
  </si>
  <si>
    <t>Writer or Editor w/ spouse working</t>
  </si>
  <si>
    <t>Zookeeper/Animal Caretaker w/ spouse working</t>
  </si>
  <si>
    <t>Federal Tax Rate Calc</t>
  </si>
  <si>
    <t>Bottom</t>
  </si>
  <si>
    <t>Top</t>
  </si>
  <si>
    <t>Rate</t>
  </si>
  <si>
    <t>Salary</t>
  </si>
  <si>
    <t>Fed W/H</t>
  </si>
  <si>
    <t>Federal W/H per month</t>
  </si>
  <si>
    <t>Month</t>
  </si>
  <si>
    <t>Social Sec W/H per month</t>
  </si>
  <si>
    <t>Medicare W/H per month</t>
  </si>
  <si>
    <t>Georgia W/H per month</t>
  </si>
  <si>
    <t>Monthly Net Income (take home)</t>
  </si>
  <si>
    <t>BA</t>
  </si>
  <si>
    <t>Assoc</t>
  </si>
  <si>
    <t>DR</t>
  </si>
  <si>
    <t>MA</t>
  </si>
  <si>
    <t>Student Loan Repayment</t>
  </si>
  <si>
    <t>Savings Account</t>
  </si>
  <si>
    <t>Income After All Deductions</t>
  </si>
  <si>
    <t>Deduct Federal Withholdings</t>
  </si>
  <si>
    <t>Deduct Social Sec Withholdings</t>
  </si>
  <si>
    <t>Deduct Medicare Withholdings</t>
  </si>
  <si>
    <t>Deduct Georgia Withholdings</t>
  </si>
  <si>
    <t>Degree Required</t>
  </si>
  <si>
    <t>Monthly Income after all Deductions</t>
  </si>
  <si>
    <t>Monthly Income After Taxes</t>
  </si>
  <si>
    <t>2016 Yearly Income (Salary)</t>
  </si>
  <si>
    <t>Monthly Income (Salary)</t>
  </si>
  <si>
    <t>Savings</t>
  </si>
  <si>
    <t>Mothly Student Loan Repayment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</si>
</sst>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5" x14ac:knownFonts="1">
    <font>
      <sz val="10"/>
      <color rgb="FF000000"/>
      <name val="Times New Roman"/>
      <charset val="204"/>
    </font>
    <font>
      <sz val="10"/>
      <color rgb="FF000000"/>
      <name val="Times New Roman"/>
      <family val="1"/>
    </font>
    <font>
      <b/>
      <sz val="10"/>
      <color rgb="FF000000"/>
      <name val="Times New Roman"/>
      <family val="1"/>
    </font>
    <font>
      <sz val="14"/>
      <color rgb="FF000000"/>
      <name val="Times New Roman"/>
      <family val="1"/>
    </font>
    <font>
      <b/>
      <sz val="14"/>
      <color rgb="FF000000"/>
      <name val="Times New Roman"/>
      <family val="1"/>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28">
    <xf numFmtId="0" fontId="0" fillId="0" borderId="0" xfId="0"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center" vertical="top" wrapText="1"/>
    </xf>
    <xf numFmtId="43" fontId="0" fillId="0" borderId="0" xfId="0" applyNumberFormat="1" applyFill="1" applyBorder="1" applyAlignment="1">
      <alignment horizontal="left" vertical="top"/>
    </xf>
    <xf numFmtId="43" fontId="0" fillId="0" borderId="1" xfId="0" applyNumberFormat="1" applyFill="1" applyBorder="1" applyAlignment="1">
      <alignment horizontal="center" vertical="top" wrapText="1"/>
    </xf>
    <xf numFmtId="43" fontId="1" fillId="0" borderId="0" xfId="0" applyNumberFormat="1" applyFont="1" applyFill="1" applyBorder="1" applyAlignment="1">
      <alignment horizontal="left" vertical="top"/>
    </xf>
    <xf numFmtId="0" fontId="1" fillId="0" borderId="0" xfId="0" applyFont="1" applyFill="1" applyBorder="1" applyAlignment="1">
      <alignment horizontal="left" vertical="top"/>
    </xf>
    <xf numFmtId="43" fontId="1" fillId="0" borderId="1" xfId="0" applyNumberFormat="1" applyFont="1" applyFill="1" applyBorder="1" applyAlignment="1">
      <alignment horizontal="center" vertical="top"/>
    </xf>
    <xf numFmtId="9" fontId="0" fillId="0" borderId="0" xfId="0" applyNumberFormat="1" applyFill="1" applyBorder="1" applyAlignment="1">
      <alignment horizontal="left" vertical="top"/>
    </xf>
    <xf numFmtId="9" fontId="1" fillId="0" borderId="0" xfId="0" applyNumberFormat="1" applyFont="1" applyFill="1" applyBorder="1" applyAlignment="1">
      <alignment horizontal="left" vertical="top"/>
    </xf>
    <xf numFmtId="43" fontId="1" fillId="0" borderId="1" xfId="0" applyNumberFormat="1" applyFont="1" applyFill="1" applyBorder="1" applyAlignment="1">
      <alignment horizontal="center" vertical="top" wrapText="1"/>
    </xf>
    <xf numFmtId="43" fontId="1" fillId="0" borderId="1" xfId="0" applyNumberFormat="1" applyFont="1" applyFill="1" applyBorder="1" applyAlignment="1">
      <alignment horizontal="center" wrapText="1"/>
    </xf>
    <xf numFmtId="43" fontId="0" fillId="0" borderId="1" xfId="0" applyNumberFormat="1" applyFill="1" applyBorder="1" applyAlignment="1">
      <alignment horizontal="center" wrapText="1"/>
    </xf>
    <xf numFmtId="0" fontId="1" fillId="0" borderId="1" xfId="0" applyFont="1" applyFill="1" applyBorder="1" applyAlignment="1">
      <alignment horizontal="center" wrapText="1"/>
    </xf>
    <xf numFmtId="0" fontId="1" fillId="0" borderId="1" xfId="0" applyFont="1" applyFill="1" applyBorder="1" applyAlignment="1">
      <alignment horizontal="left" wrapText="1"/>
    </xf>
    <xf numFmtId="0" fontId="1" fillId="0" borderId="1" xfId="0" applyFont="1" applyFill="1" applyBorder="1" applyAlignment="1">
      <alignment horizontal="left"/>
    </xf>
    <xf numFmtId="43" fontId="1" fillId="0" borderId="1" xfId="0" applyNumberFormat="1" applyFont="1" applyFill="1" applyBorder="1" applyAlignment="1">
      <alignment horizontal="left" wrapText="1"/>
    </xf>
    <xf numFmtId="44" fontId="2" fillId="0" borderId="0" xfId="0" applyNumberFormat="1" applyFont="1" applyFill="1" applyBorder="1" applyAlignment="1">
      <alignment horizontal="left" vertical="top"/>
    </xf>
    <xf numFmtId="44" fontId="2" fillId="0" borderId="1" xfId="0" applyNumberFormat="1" applyFont="1" applyFill="1" applyBorder="1" applyAlignment="1">
      <alignment horizontal="left" wrapText="1"/>
    </xf>
    <xf numFmtId="44" fontId="2" fillId="2" borderId="0" xfId="0" applyNumberFormat="1" applyFont="1" applyFill="1" applyBorder="1" applyAlignment="1">
      <alignment horizontal="left" vertical="top"/>
    </xf>
    <xf numFmtId="0" fontId="3" fillId="0" borderId="0" xfId="0" pivotButton="1" applyFont="1" applyFill="1" applyBorder="1" applyAlignment="1">
      <alignment horizontal="left" vertical="top"/>
    </xf>
    <xf numFmtId="0" fontId="3" fillId="0" borderId="0" xfId="0" applyFont="1" applyFill="1" applyBorder="1" applyAlignment="1">
      <alignment horizontal="left" vertical="top"/>
    </xf>
    <xf numFmtId="44" fontId="3" fillId="0" borderId="0" xfId="0" applyNumberFormat="1" applyFont="1" applyFill="1" applyBorder="1" applyAlignment="1">
      <alignment horizontal="left" vertical="top"/>
    </xf>
    <xf numFmtId="0" fontId="3" fillId="2" borderId="0" xfId="0" applyFont="1" applyFill="1" applyBorder="1" applyAlignment="1">
      <alignment horizontal="left" vertical="top"/>
    </xf>
    <xf numFmtId="44" fontId="3" fillId="2" borderId="0" xfId="0" applyNumberFormat="1" applyFont="1" applyFill="1" applyBorder="1" applyAlignment="1">
      <alignment horizontal="left" vertical="top"/>
    </xf>
    <xf numFmtId="44" fontId="3" fillId="0" borderId="2" xfId="0" applyNumberFormat="1" applyFont="1" applyFill="1" applyBorder="1" applyAlignment="1">
      <alignment horizontal="left" vertical="top"/>
    </xf>
    <xf numFmtId="0" fontId="4" fillId="0" borderId="0" xfId="0" applyFont="1" applyFill="1" applyBorder="1" applyAlignment="1">
      <alignment horizontal="left" vertical="top"/>
    </xf>
    <xf numFmtId="0" fontId="4" fillId="0" borderId="2" xfId="0" applyFont="1" applyFill="1" applyBorder="1" applyAlignment="1">
      <alignment horizontal="left" vertical="top"/>
    </xf>
  </cellXfs>
  <cellStyles count="1">
    <cellStyle name="Normal" xfId="0" builtinId="0"/>
  </cellStyles>
  <dxfs count="125">
    <dxf>
      <fill>
        <patternFill patternType="solid">
          <bgColor rgb="FFFFFF00"/>
        </patternFill>
      </fill>
    </dxf>
    <dxf>
      <fill>
        <patternFill patternType="solid">
          <bgColor rgb="FFFFFF00"/>
        </patternFill>
      </fill>
    </dxf>
    <dxf>
      <font>
        <sz val="14"/>
      </font>
    </dxf>
    <dxf>
      <alignment horizontal="left" readingOrder="0"/>
    </dxf>
    <dxf>
      <border>
        <bottom style="thin">
          <color indexed="64"/>
        </bottom>
      </border>
    </dxf>
    <dxf>
      <border>
        <bottom style="double">
          <color indexed="64"/>
        </bottom>
      </border>
    </dxf>
    <dxf>
      <border>
        <bottom style="double">
          <color indexed="64"/>
        </bottom>
      </border>
    </dxf>
    <dxf>
      <font>
        <b/>
      </font>
    </dxf>
    <dxf>
      <font>
        <b/>
      </font>
    </dxf>
    <dxf>
      <font>
        <b/>
      </font>
    </dxf>
    <dxf>
      <font>
        <b/>
      </font>
    </dxf>
    <dxf>
      <fill>
        <patternFill patternType="solid">
          <bgColor rgb="FFFFFF00"/>
        </patternFill>
      </fill>
    </dxf>
    <dxf>
      <fill>
        <patternFill patternType="solid">
          <bgColor rgb="FFFFFF00"/>
        </patternFill>
      </fill>
    </dxf>
    <dxf>
      <font>
        <sz val="14"/>
      </font>
    </dxf>
    <dxf>
      <alignment horizontal="left" readingOrder="0"/>
    </dxf>
    <dxf>
      <border>
        <bottom style="thin">
          <color indexed="64"/>
        </bottom>
      </border>
    </dxf>
    <dxf>
      <border>
        <bottom style="double">
          <color indexed="64"/>
        </bottom>
      </border>
    </dxf>
    <dxf>
      <border>
        <bottom style="double">
          <color indexed="64"/>
        </bottom>
      </border>
    </dxf>
    <dxf>
      <font>
        <b/>
      </font>
    </dxf>
    <dxf>
      <font>
        <b/>
      </font>
    </dxf>
    <dxf>
      <font>
        <b/>
      </font>
    </dxf>
    <dxf>
      <font>
        <b/>
      </font>
    </dxf>
    <dxf>
      <fill>
        <patternFill patternType="solid">
          <bgColor rgb="FFFFFF00"/>
        </patternFill>
      </fill>
    </dxf>
    <dxf>
      <fill>
        <patternFill patternType="solid">
          <bgColor rgb="FFFFFF00"/>
        </patternFill>
      </fill>
    </dxf>
    <dxf>
      <font>
        <sz val="14"/>
      </font>
    </dxf>
    <dxf>
      <alignment horizontal="left" readingOrder="0"/>
    </dxf>
    <dxf>
      <border>
        <bottom style="thin">
          <color indexed="64"/>
        </bottom>
      </border>
    </dxf>
    <dxf>
      <border>
        <bottom style="double">
          <color indexed="64"/>
        </bottom>
      </border>
    </dxf>
    <dxf>
      <border>
        <bottom style="double">
          <color indexed="64"/>
        </bottom>
      </border>
    </dxf>
    <dxf>
      <font>
        <b/>
      </font>
    </dxf>
    <dxf>
      <font>
        <b/>
      </font>
    </dxf>
    <dxf>
      <font>
        <b/>
      </font>
    </dxf>
    <dxf>
      <font>
        <b/>
      </font>
    </dxf>
    <dxf>
      <fill>
        <patternFill patternType="solid">
          <bgColor rgb="FFFFFF00"/>
        </patternFill>
      </fill>
    </dxf>
    <dxf>
      <fill>
        <patternFill patternType="solid">
          <bgColor rgb="FFFFFF00"/>
        </patternFill>
      </fill>
    </dxf>
    <dxf>
      <font>
        <sz val="14"/>
      </font>
    </dxf>
    <dxf>
      <alignment horizontal="left" readingOrder="0"/>
    </dxf>
    <dxf>
      <border>
        <bottom style="thin">
          <color indexed="64"/>
        </bottom>
      </border>
    </dxf>
    <dxf>
      <border>
        <bottom style="double">
          <color indexed="64"/>
        </bottom>
      </border>
    </dxf>
    <dxf>
      <border>
        <bottom style="double">
          <color indexed="64"/>
        </bottom>
      </border>
    </dxf>
    <dxf>
      <font>
        <b/>
      </font>
    </dxf>
    <dxf>
      <font>
        <b/>
      </font>
    </dxf>
    <dxf>
      <font>
        <b/>
      </font>
    </dxf>
    <dxf>
      <font>
        <b/>
      </font>
    </dxf>
    <dxf>
      <fill>
        <patternFill patternType="solid">
          <bgColor rgb="FFFFFF00"/>
        </patternFill>
      </fill>
    </dxf>
    <dxf>
      <fill>
        <patternFill patternType="solid">
          <bgColor rgb="FFFFFF00"/>
        </patternFill>
      </fill>
    </dxf>
    <dxf>
      <font>
        <sz val="14"/>
      </font>
    </dxf>
    <dxf>
      <alignment horizontal="left" readingOrder="0"/>
    </dxf>
    <dxf>
      <border>
        <bottom style="thin">
          <color indexed="64"/>
        </bottom>
      </border>
    </dxf>
    <dxf>
      <border>
        <bottom style="double">
          <color indexed="64"/>
        </bottom>
      </border>
    </dxf>
    <dxf>
      <border>
        <bottom style="double">
          <color indexed="64"/>
        </bottom>
      </border>
    </dxf>
    <dxf>
      <font>
        <b/>
      </font>
    </dxf>
    <dxf>
      <font>
        <b/>
      </font>
    </dxf>
    <dxf>
      <font>
        <b/>
      </font>
    </dxf>
    <dxf>
      <font>
        <b/>
      </font>
    </dxf>
    <dxf>
      <fill>
        <patternFill patternType="solid">
          <bgColor rgb="FFFFFF00"/>
        </patternFill>
      </fill>
    </dxf>
    <dxf>
      <fill>
        <patternFill patternType="solid">
          <bgColor rgb="FFFFFF00"/>
        </patternFill>
      </fill>
    </dxf>
    <dxf>
      <font>
        <sz val="14"/>
      </font>
    </dxf>
    <dxf>
      <alignment horizontal="left" readingOrder="0"/>
    </dxf>
    <dxf>
      <border>
        <bottom style="thin">
          <color indexed="64"/>
        </bottom>
      </border>
    </dxf>
    <dxf>
      <border>
        <bottom style="double">
          <color indexed="64"/>
        </bottom>
      </border>
    </dxf>
    <dxf>
      <border>
        <bottom style="double">
          <color indexed="64"/>
        </bottom>
      </border>
    </dxf>
    <dxf>
      <font>
        <b/>
      </font>
    </dxf>
    <dxf>
      <font>
        <b/>
      </font>
    </dxf>
    <dxf>
      <font>
        <b/>
      </font>
    </dxf>
    <dxf>
      <font>
        <b/>
      </font>
    </dxf>
    <dxf>
      <font>
        <b/>
      </font>
    </dxf>
    <dxf>
      <font>
        <b/>
      </font>
    </dxf>
    <dxf>
      <fill>
        <patternFill patternType="solid">
          <bgColor rgb="FFFFFF00"/>
        </patternFill>
      </fill>
    </dxf>
    <dxf>
      <fill>
        <patternFill patternType="solid">
          <bgColor rgb="FFFFFF00"/>
        </patternFill>
      </fill>
    </dxf>
    <dxf>
      <font>
        <sz val="14"/>
      </font>
    </dxf>
    <dxf>
      <alignment horizontal="left" readingOrder="0"/>
    </dxf>
    <dxf>
      <border>
        <bottom style="thin">
          <color indexed="64"/>
        </bottom>
      </border>
    </dxf>
    <dxf>
      <border>
        <bottom style="double">
          <color indexed="64"/>
        </bottom>
      </border>
    </dxf>
    <dxf>
      <border>
        <bottom style="double">
          <color indexed="64"/>
        </bottom>
      </border>
    </dxf>
    <dxf>
      <font>
        <b/>
      </font>
    </dxf>
    <dxf>
      <font>
        <b/>
      </font>
    </dxf>
    <dxf>
      <fill>
        <patternFill patternType="solid">
          <bgColor rgb="FFFFFF00"/>
        </patternFill>
      </fill>
    </dxf>
    <dxf>
      <fill>
        <patternFill patternType="solid">
          <bgColor rgb="FFFFFF00"/>
        </patternFill>
      </fill>
    </dxf>
    <dxf>
      <font>
        <sz val="14"/>
      </font>
    </dxf>
    <dxf>
      <alignment horizontal="left" readingOrder="0"/>
    </dxf>
    <dxf>
      <border>
        <bottom style="thin">
          <color indexed="64"/>
        </bottom>
      </border>
    </dxf>
    <dxf>
      <border>
        <bottom style="double">
          <color indexed="64"/>
        </bottom>
      </border>
    </dxf>
    <dxf>
      <border>
        <bottom style="double">
          <color indexed="64"/>
        </bottom>
      </border>
    </dxf>
    <dxf>
      <font>
        <b/>
      </font>
    </dxf>
    <dxf>
      <font>
        <b/>
      </font>
    </dxf>
    <dxf>
      <fill>
        <patternFill patternType="solid">
          <bgColor rgb="FFFFFF00"/>
        </patternFill>
      </fill>
    </dxf>
    <dxf>
      <fill>
        <patternFill patternType="solid">
          <bgColor rgb="FFFFFF00"/>
        </patternFill>
      </fill>
    </dxf>
    <dxf>
      <font>
        <sz val="14"/>
      </font>
    </dxf>
    <dxf>
      <alignment horizontal="left" readingOrder="0"/>
    </dxf>
    <dxf>
      <border>
        <bottom style="thin">
          <color indexed="64"/>
        </bottom>
      </border>
    </dxf>
    <dxf>
      <border>
        <bottom style="double">
          <color indexed="64"/>
        </bottom>
      </border>
    </dxf>
    <dxf>
      <border>
        <bottom style="double">
          <color indexed="64"/>
        </bottom>
      </border>
    </dxf>
    <dxf>
      <font>
        <b/>
      </font>
    </dxf>
    <dxf>
      <font>
        <b/>
      </font>
    </dxf>
    <dxf>
      <font>
        <b/>
      </font>
    </dxf>
    <dxf>
      <font>
        <b/>
      </font>
    </dxf>
    <dxf>
      <fill>
        <patternFill patternType="solid">
          <bgColor rgb="FFFFFF00"/>
        </patternFill>
      </fill>
    </dxf>
    <dxf>
      <fill>
        <patternFill patternType="solid">
          <bgColor rgb="FFFFFF00"/>
        </patternFill>
      </fill>
    </dxf>
    <dxf>
      <font>
        <sz val="14"/>
      </font>
    </dxf>
    <dxf>
      <alignment horizontal="left" readingOrder="0"/>
    </dxf>
    <dxf>
      <border>
        <bottom style="thin">
          <color indexed="64"/>
        </bottom>
      </border>
    </dxf>
    <dxf>
      <border>
        <bottom style="double">
          <color indexed="64"/>
        </bottom>
      </border>
    </dxf>
    <dxf>
      <border>
        <bottom style="double">
          <color indexed="64"/>
        </bottom>
      </border>
    </dxf>
    <dxf>
      <fill>
        <patternFill patternType="solid">
          <bgColor rgb="FFFFFF00"/>
        </patternFill>
      </fill>
    </dxf>
    <dxf>
      <fill>
        <patternFill patternType="solid">
          <bgColor rgb="FFFFFF00"/>
        </patternFill>
      </fill>
    </dxf>
    <dxf>
      <font>
        <sz val="14"/>
      </font>
    </dxf>
    <dxf>
      <alignment horizontal="left" readingOrder="0"/>
    </dxf>
    <dxf>
      <border>
        <bottom style="thin">
          <color indexed="64"/>
        </bottom>
      </border>
    </dxf>
    <dxf>
      <border>
        <bottom style="double">
          <color indexed="64"/>
        </bottom>
      </border>
    </dxf>
    <dxf>
      <border>
        <bottom style="double">
          <color indexed="64"/>
        </bottom>
      </border>
    </dxf>
    <dxf>
      <fill>
        <patternFill patternType="solid">
          <bgColor rgb="FFFFFF00"/>
        </patternFill>
      </fill>
    </dxf>
    <dxf>
      <fill>
        <patternFill patternType="solid">
          <bgColor rgb="FFFFFF00"/>
        </patternFill>
      </fill>
    </dxf>
    <dxf>
      <font>
        <sz val="14"/>
      </font>
    </dxf>
    <dxf>
      <alignment horizontal="left" readingOrder="0"/>
    </dxf>
    <dxf>
      <border>
        <bottom style="thin">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thin">
          <color indexed="64"/>
        </bottom>
      </border>
    </dxf>
    <dxf>
      <alignment horizontal="left" readingOrder="0"/>
    </dxf>
    <dxf>
      <font>
        <sz val="14"/>
      </font>
    </dxf>
    <dxf>
      <fill>
        <patternFill patternType="solid">
          <bgColor rgb="FFFFFF00"/>
        </patternFill>
      </fill>
    </dxf>
    <dxf>
      <fill>
        <patternFill patternType="solid">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9524</xdr:colOff>
      <xdr:row>0</xdr:row>
      <xdr:rowOff>152400</xdr:rowOff>
    </xdr:from>
    <xdr:to>
      <xdr:col>1</xdr:col>
      <xdr:colOff>4895850</xdr:colOff>
      <xdr:row>14</xdr:row>
      <xdr:rowOff>142875</xdr:rowOff>
    </xdr:to>
    <mc:AlternateContent xmlns:mc="http://schemas.openxmlformats.org/markup-compatibility/2006" xmlns:a14="http://schemas.microsoft.com/office/drawing/2010/main">
      <mc:Choice Requires="a14">
        <xdr:graphicFrame macro="">
          <xdr:nvGraphicFramePr>
            <xdr:cNvPr id="2" name="Career/Occupation"/>
            <xdr:cNvGraphicFramePr/>
          </xdr:nvGraphicFramePr>
          <xdr:xfrm>
            <a:off x="0" y="0"/>
            <a:ext cx="0" cy="0"/>
          </xdr:xfrm>
          <a:graphic>
            <a:graphicData uri="http://schemas.microsoft.com/office/drawing/2010/slicer">
              <sle:slicer xmlns:sle="http://schemas.microsoft.com/office/drawing/2010/slicer" name="Career/Occupation"/>
            </a:graphicData>
          </a:graphic>
        </xdr:graphicFrame>
      </mc:Choice>
      <mc:Fallback xmlns="">
        <xdr:sp macro="" textlink="">
          <xdr:nvSpPr>
            <xdr:cNvPr id="0" name=""/>
            <xdr:cNvSpPr>
              <a:spLocks noTextEdit="1"/>
            </xdr:cNvSpPr>
          </xdr:nvSpPr>
          <xdr:spPr>
            <a:xfrm>
              <a:off x="9524" y="152400"/>
              <a:ext cx="7877176" cy="22574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son White" refreshedDate="42452.617450810183" createdVersion="4" refreshedVersion="4" minRefreshableVersion="3" recordCount="298">
  <cacheSource type="worksheet">
    <worksheetSource ref="A26:L324" sheet="C Day"/>
  </cacheSource>
  <cacheFields count="12">
    <cacheField name="Career/Occupation" numFmtId="0">
      <sharedItems count="298">
        <s v="Accountant &amp; Auditor"/>
        <s v="Accountant &amp; Auditor w/ spouse working"/>
        <s v="Actors, Director, Producers, Writers,Editors"/>
        <s v="Actors, Director, Producers, Writers,Editors w/ spouse working"/>
        <s v="Air Traffic Controller"/>
        <s v="Air Traffic Controller w/ spouse working"/>
        <s v="Aircraft Mechanic/Engine Specialist"/>
        <s v="Aircraft Mechanic/Engine Specialist w/ spouse working"/>
        <s v="Appraiser"/>
        <s v="Appraiser w/ spouse working"/>
        <s v="Architect"/>
        <s v="Architect w/ spouse working"/>
        <s v="Armed Forces"/>
        <s v="Armed Forces w/ spouse working"/>
        <s v="Artist"/>
        <s v="Artist w/ spouse working"/>
        <s v="Athletic Trainer"/>
        <s v="Athletic Trainer w/ spouse working"/>
        <s v="Automobile Mechanic"/>
        <s v="Automobile Mechanic w/ spouse working"/>
        <s v="Automobile Salesperson"/>
        <s v="Automobile Salesperson w/ spouse working"/>
        <s v="Bank Teller"/>
        <s v="Bank Teller w/ spouse working"/>
        <s v="Biomedical Engineer"/>
        <s v="Biomedical Engineer w/ spouse working"/>
        <s v="Bricklayer/Stonemason"/>
        <s v="Bricklayer/Stonemason w/ spouse working"/>
        <s v="Biologist"/>
        <s v="Biologist w/ spouse working"/>
        <s v="Bookkeeper"/>
        <s v="Bookkeeper w/ spouse working"/>
        <s v="Broadcast Technician"/>
        <s v="Broadcast Technician w/ spouse working"/>
        <s v="Bus Driver"/>
        <s v="Bus Driver w/ spouse working"/>
        <s v="Carpenter"/>
        <s v="Carpenter w/ spouse working"/>
        <s v="Cashier or Grocery Clerk"/>
        <s v="Cashier or Grocery Clerk w/ spouse working"/>
        <s v="Chef or Dinner Cook"/>
        <s v="Chef or Dinner Cook w/ spouse working"/>
        <s v="Chemical Engineer"/>
        <s v="Chemical Engineer w/ spouse working"/>
        <s v="Child Care Worker"/>
        <s v="Child Care Worker w/ spouse working"/>
        <s v="Chiropractor"/>
        <s v="Chiropractor w/ spouse working"/>
        <s v="Civil Engineer"/>
        <s v="Civil Engineer w/ spouse working"/>
        <s v="Clergy"/>
        <s v="Clergy w/ spouse working"/>
        <s v="Coach"/>
        <s v="Coach w/ spouse working"/>
        <s v="Computer Engineer"/>
        <s v="Computer Engineer w/ spouse working"/>
        <s v="Computer Equipment Repairer"/>
        <s v="Computer Equipment Repairer w/ spouse working"/>
        <s v="Computer Operator"/>
        <s v="Computer Operator w/ spouse working"/>
        <s v="Computer Programmer"/>
        <s v="Computer Programmer w/ spouse working"/>
        <s v="Construction Laborer"/>
        <s v="Construction Laborer w/ spouse working"/>
        <s v="Construction Manager"/>
        <s v="Construction Manager w/ spouse working"/>
        <s v="Cosmetologist"/>
        <s v="Cosmetologist w/ spouse working"/>
        <s v="Counselor"/>
        <s v="Counselor w/spouse working"/>
        <s v="CPA"/>
        <s v="CPA w/ spouse working"/>
        <s v="Customer Service Representative"/>
        <s v="Customer Service Representative w/ spouse working"/>
        <s v="Data Processing Manager"/>
        <s v="Data Processing Manager w/ spouse working"/>
        <s v="Dental Hygienist"/>
        <s v="Dental Hygienist w/ spouse working"/>
        <s v="Dentist"/>
        <s v="Dentist w/ spouse working"/>
        <s v="Designer"/>
        <s v="Designer w/ spouse working"/>
        <s v="Dietician"/>
        <s v="Dietician w/ spouse working"/>
        <s v="Education Administrator"/>
        <s v="Education Administrator w/ spouse working"/>
        <s v="Electrical Engineer"/>
        <s v="Electrical Engineer w/ spouse working"/>
        <s v="Electrician"/>
        <s v="Electrician w/ spouse working"/>
        <s v="Elementary School Teacher"/>
        <s v="Elementary School Teacher w/ spouse working"/>
        <s v="Emergency Medical Technician"/>
        <s v="Emergency Medical Technician w/ spouse working"/>
        <s v="Environmental Engineer"/>
        <s v="Environmental Engineer w/ spouse working"/>
        <s v="Family Physician"/>
        <s v="Family Physician w/ spouse working"/>
        <s v="Farm Operator"/>
        <s v="Farm Operator w/ spouse working"/>
        <s v="Fashion Designer"/>
        <s v="Fashion Designer w/ spouse working"/>
        <s v="Fast Food Service Manager"/>
        <s v="Fast Food Service Manager w/ spouse working"/>
        <s v="Financial Manager"/>
        <s v="Financial Manager w/ spouse working"/>
        <s v="Firefighter"/>
        <s v="Firefighter w/ spouse working"/>
        <s v="Flight Attendant"/>
        <s v="Flight Attendant w/ spouse working"/>
        <s v="Forestry"/>
        <s v="Forestry w/ spouse working"/>
        <s v="Funeral Director and Embalmer"/>
        <s v="Funeral Director and Embalmer w/ spouse working"/>
        <s v="Gardener/Groundskeeper"/>
        <s v="Gardener/Groundskeeper w/ spouse working"/>
        <s v="Graphic Artist or Designer"/>
        <s v="Graphic Artist or Designer w/ spouse working"/>
        <s v="Hairstylist"/>
        <s v="Hairstylist w/ spouse working"/>
        <s v="Health Service Administrator"/>
        <s v="Health Service Administrator w/ spouse working"/>
        <s v="High School Teacher"/>
        <s v="High School Teacher w/ spouse working"/>
        <s v="Highway Maintenance Worker"/>
        <s v="Highway Maintenance Worker w/ spouse working"/>
        <s v="Hotel Manager"/>
        <s v="Hotel Manager w/ spouse working"/>
        <s v="Industrial Engineer"/>
        <s v="Industrial Engineer w/ spouse working"/>
        <s v="Insurance Agent"/>
        <s v="Insurance Agent w/ spouse working"/>
        <s v="Interior Designer"/>
        <s v="Interior Designer w/ spouse working"/>
        <s v="Investment Broker"/>
        <s v="Investment Broker w/ spouse working"/>
        <s v="Janitor"/>
        <s v="Janitor w/ spouse working"/>
        <s v="Jeweler"/>
        <s v="Jeweler w/ spouse working"/>
        <s v="Judge"/>
        <s v="Judge w/ spouse working"/>
        <s v="Landscape Architect"/>
        <s v="Landscape Architect w/ spouse working"/>
        <s v="Law Enforcement Officer"/>
        <s v="Law Enforcement Officer w/ spouse working"/>
        <s v="Lawyer"/>
        <s v="Lawyer w/ spouse working"/>
        <s v="Legal Assistant"/>
        <s v="Legal Assistant w/ spouse working"/>
        <s v="Legal Secretary"/>
        <s v="Legal Secretary w/ spouse working"/>
        <s v="Librarian"/>
        <s v="Librarian w/ spouse working"/>
        <s v="Licensed Practical Nurse"/>
        <s v="Licensed Practical Nurse w/ spouse working"/>
        <s v="Loan Officer"/>
        <s v="Loan Officer w/ spouse working"/>
        <s v="Machine Tool Operator"/>
        <s v="Machine Tool Operator w/ spouse working"/>
        <s v="Mail Carrier"/>
        <s v="Mail Carrier w/ spouse working"/>
        <s v="Maintenance"/>
        <s v="Maintenance w/ spouse working"/>
        <s v="Marketing and Public Relations Manager"/>
        <s v="Marketing and Public Relations Manager w/ spouse working"/>
        <s v="Massage Therapist"/>
        <s v="Massage Therapist w/ spouse working"/>
        <s v="Materials Engineer"/>
        <s v="Materials Engineer w/ spouse working"/>
        <s v="Mechanical Engineer"/>
        <s v="Mechanical Engineer w/ spouse working"/>
        <s v="Medical Assistant"/>
        <s v="Medical Assistant w/ spouse working"/>
        <s v="Medical Record Administrator"/>
        <s v="Medical Record Administrator w/ spouse working"/>
        <s v="Mental Health Counselor"/>
        <s v="Mental Health Counselor w/ spouse working"/>
        <s v="Middle School Teacher"/>
        <s v="Middle School Teacher w/ spouse working"/>
        <s v="Model"/>
        <s v="Model w/ spouse working"/>
        <s v="Musician"/>
        <s v="Musician w/ spouse working"/>
        <s v="News Reporter"/>
        <s v="News Reporter w/ spouse working"/>
        <s v="Nuclear Engineer"/>
        <s v="Nuclear Engineer w/ spouse working"/>
        <s v="Nurse Practitioner"/>
        <s v="Nurse Practitioner w/ spouse working"/>
        <s v="Nursing Assistant"/>
        <s v="Nursing Assistant w/ spouse working"/>
        <s v="Obstetrician and Gynecologist"/>
        <s v="Obstetrician and Gynecologist w/ spouse working"/>
        <s v="Occupational Therapist"/>
        <s v="Occupational Therapist w/ spouse working"/>
        <s v="Office Manger"/>
        <s v="Office Manger w/ spouse working"/>
        <s v="Optician"/>
        <s v="Optician w/ spouse working"/>
        <s v="Optometrist"/>
        <s v="Optometrist w/ spouse working"/>
        <s v="Painter or Paperhanger"/>
        <s v="Painter or Paperhanger w/ spouse working"/>
        <s v="Payroll Clerk"/>
        <s v="Payroll Clerk w/ spouse working"/>
        <s v="Pediatrician"/>
        <s v="Pediatrician w/ spouse working"/>
        <s v="Personnel Manger"/>
        <s v="Personnel Manger w/ spouse working"/>
        <s v="Pharmacist"/>
        <s v="Pharmacist w/ spouse working"/>
        <s v="Pharmacy Technician"/>
        <s v="Pharmacy Technician w/ spouse working"/>
        <s v="Photographers"/>
        <s v="Photographers w/ spouse working"/>
        <s v="Physical Therapist"/>
        <s v="Physical Therapist w/ spouse working"/>
        <s v="Physician"/>
        <s v="Physician w/ spouse working"/>
        <s v="Pilot or Flight Engineer"/>
        <s v="Pilot or Flight Engineer w/ spouse working"/>
        <s v="Plumber"/>
        <s v="Plumber w/ spouse working"/>
        <s v="Police Detective"/>
        <s v="Police Detective w/ spouse working"/>
        <s v="Police Officer"/>
        <s v="Police Officer w/ spouse working"/>
        <s v="Postal Clerk"/>
        <s v="Postal Clerk w/ spouse working"/>
        <s v="Preschool Teacher"/>
        <s v="Preschool Teacher w/ spouse working"/>
        <s v="Production Manager"/>
        <s v="Production Manager w/ spouse working"/>
        <s v="Psychiatrist"/>
        <s v="Psychiatrist w/ spouse working"/>
        <s v="Psychologist"/>
        <s v="Psychologist w/ spouse working"/>
        <s v="Purchasing Manager"/>
        <s v="Purchasing Manager w/ spouse working"/>
        <s v="Quality Control Inspector"/>
        <s v="Quality Control Inspector w/ spouse working"/>
        <s v="Radio or TV Broadcaster"/>
        <s v="Radio or TV Broadcaster w/ spouse working"/>
        <s v="Real Estate Agent"/>
        <s v="Real Estate Agent w/ spouse working"/>
        <s v="Receptionist"/>
        <s v="Receptionist w/ spouse working"/>
        <s v="Registered Nurse"/>
        <s v="Registered Nurse w/ spouse working"/>
        <s v="Restaurant Manager"/>
        <s v="Restaurant Manager w/ spouse working"/>
        <s v="Retail Salesperson"/>
        <s v="Retail Salesperson w/ spouse working"/>
        <s v="Sales Representative"/>
        <s v="Sales Representative w/ spouse working"/>
        <s v="School Counselor"/>
        <s v="School Counselor w/ spouse working "/>
        <s v="Secretary"/>
        <s v="Secretary w/ spouse working"/>
        <s v="Security Guard"/>
        <s v="Security Guard w/ spouse working"/>
        <s v="Small Business Operator"/>
        <s v="Small Business Operator w/ spouse working"/>
        <s v="Social Worker"/>
        <s v="Social Worker w/ spouse working"/>
        <s v="Speech Pathologist or Audiologist"/>
        <s v="Speech Pathologist or Audiologist w/ spouse working"/>
        <s v="Surveyor"/>
        <s v="Surveyor w/ spouse working"/>
        <s v="Tax Preparer"/>
        <s v="Tax Preparer w/ spouse working"/>
        <s v="Taxi Driver"/>
        <s v="Taxi Driver w/ spouse working"/>
        <s v="Teacher's Aid"/>
        <s v="Teacher's Aid w/ spouse working"/>
        <s v="Telemarketer"/>
        <s v="Telemarketer w/ spouse working"/>
        <s v="Travel Agent"/>
        <s v="Travel Agent w/ spouse working"/>
        <s v="Truck Driver"/>
        <s v="Truck Driver w/ spouse working"/>
        <s v="Typist or Word Processor"/>
        <s v="Typist or Word Processor w/ spouse working"/>
        <s v="University or College Assistant Professor"/>
        <s v="University or College Assistant Professor w/ spouse working"/>
        <s v="Veterinarian"/>
        <s v="Veterinarian w/ spouse working"/>
        <s v="Veterinary Technician"/>
        <s v="Veterinary Technician w/ spouse working"/>
        <s v="Waiter or Waitress"/>
        <s v="Waiter or Waitress w/ spouse working"/>
        <s v="Welder"/>
        <s v="Welder w/ spouse working"/>
        <s v="Writer or Editor"/>
        <s v="Writer or Editor w/ spouse working"/>
        <s v="Zookeeper/Animal Caretaker"/>
        <s v="Zookeeper/Animal Caretaker w/ spouse working"/>
      </sharedItems>
    </cacheField>
    <cacheField name="Yearly Salary" numFmtId="43">
      <sharedItems containsSemiMixedTypes="0" containsString="0" containsNumber="1" minValue="18150" maxValue="208040.00000000003"/>
    </cacheField>
    <cacheField name="Monthly Salary" numFmtId="43">
      <sharedItems containsSemiMixedTypes="0" containsString="0" containsNumber="1" minValue="1512.5" maxValue="17336.666666666668"/>
    </cacheField>
    <cacheField name="Federal W/H per month" numFmtId="43">
      <sharedItems containsSemiMixedTypes="0" containsString="0" containsNumber="1" minValue="126.04166666666667" maxValue="1444.7222222222224"/>
    </cacheField>
    <cacheField name="Social Sec W/H per month" numFmtId="43">
      <sharedItems containsSemiMixedTypes="0" containsString="0" containsNumber="1" minValue="93.775000000000006" maxValue="1074.8733333333334"/>
    </cacheField>
    <cacheField name="Medicare W/H per month" numFmtId="43">
      <sharedItems containsSemiMixedTypes="0" containsString="0" containsNumber="1" minValue="21.931250000000002" maxValue="251.38166666666669"/>
    </cacheField>
    <cacheField name="Georgia W/H per month" numFmtId="43">
      <sharedItems containsSemiMixedTypes="0" containsString="0" containsNumber="1" minValue="62.012500000000003" maxValue="710.8033333333334"/>
    </cacheField>
    <cacheField name="Monthly Net Income (take home)" numFmtId="43">
      <sharedItems containsSemiMixedTypes="0" containsString="0" containsNumber="1" minValue="1208.739583333333" maxValue="13854.886111111113"/>
    </cacheField>
    <cacheField name="Degree" numFmtId="0">
      <sharedItems containsBlank="1"/>
    </cacheField>
    <cacheField name="Student Loan Repayment" numFmtId="43">
      <sharedItems containsString="0" containsBlank="1" containsNumber="1" containsInteger="1" minValue="-1352" maxValue="-86"/>
    </cacheField>
    <cacheField name="Savings Account" numFmtId="43">
      <sharedItems containsSemiMixedTypes="0" containsString="0" containsNumber="1" minValue="120.87395833333331" maxValue="1385.4886111111114"/>
    </cacheField>
    <cacheField name="Income After All Deductions" numFmtId="44">
      <sharedItems containsSemiMixedTypes="0" containsString="0" containsNumber="1" minValue="1087.8656249999997" maxValue="11117.39750000000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8">
  <r>
    <x v="0"/>
    <n v="48367.000000000007"/>
    <n v="4030.5833333333339"/>
    <n v="335.88194444444451"/>
    <n v="249.89616666666672"/>
    <n v="58.443458333333346"/>
    <n v="165.2539166666667"/>
    <n v="3221.107847222223"/>
    <s v="BA"/>
    <n v="-241"/>
    <n v="322.11078472222232"/>
    <n v="2657.9970625000005"/>
  </r>
  <r>
    <x v="1"/>
    <n v="73367"/>
    <n v="6113.916666666667"/>
    <n v="509.4930555555556"/>
    <n v="379.06283333333334"/>
    <n v="88.651791666666682"/>
    <n v="250.67058333333335"/>
    <n v="4886.0384027777773"/>
    <s v="BA"/>
    <n v="-241"/>
    <n v="488.60384027777775"/>
    <n v="4156.4345624999996"/>
  </r>
  <r>
    <x v="2"/>
    <n v="44429"/>
    <n v="3702.4166666666665"/>
    <n v="308.53472222222223"/>
    <n v="229.54983333333331"/>
    <n v="53.68504166666667"/>
    <n v="151.79908333333333"/>
    <n v="2958.8479861111109"/>
    <s v="Assoc"/>
    <n v="-86"/>
    <n v="295.88479861111108"/>
    <n v="2576.9631875"/>
  </r>
  <r>
    <x v="3"/>
    <n v="69429"/>
    <n v="5785.75"/>
    <n v="482.14583333333331"/>
    <n v="358.7165"/>
    <n v="83.893375000000006"/>
    <n v="237.21575000000001"/>
    <n v="4623.7785416666675"/>
    <s v="Assoc"/>
    <n v="-86"/>
    <n v="462.37785416666679"/>
    <n v="4075.4006875000005"/>
  </r>
  <r>
    <x v="4"/>
    <n v="68860"/>
    <n v="5738.333333333333"/>
    <n v="478.1944444444444"/>
    <n v="355.77666666666664"/>
    <n v="83.205833333333331"/>
    <n v="235.27166666666668"/>
    <n v="4585.8847222222221"/>
    <m/>
    <m/>
    <n v="458.58847222222221"/>
    <n v="4127.2962499999994"/>
  </r>
  <r>
    <x v="5"/>
    <n v="93860"/>
    <n v="7821.666666666667"/>
    <n v="651.80555555555554"/>
    <n v="484.94333333333333"/>
    <n v="113.41416666666667"/>
    <n v="320.68833333333333"/>
    <n v="6250.8152777777777"/>
    <m/>
    <m/>
    <n v="625.08152777777786"/>
    <n v="5625.7337499999994"/>
  </r>
  <r>
    <x v="6"/>
    <n v="62436.000000000007"/>
    <n v="5203.0000000000009"/>
    <n v="433.58333333333343"/>
    <n v="322.58600000000007"/>
    <n v="75.443500000000014"/>
    <n v="213.32300000000004"/>
    <n v="4158.064166666667"/>
    <m/>
    <m/>
    <n v="415.80641666666673"/>
    <n v="3742.2577500000002"/>
  </r>
  <r>
    <x v="7"/>
    <n v="87436"/>
    <n v="7286.333333333333"/>
    <n v="607.19444444444446"/>
    <n v="451.75266666666664"/>
    <n v="105.65183333333333"/>
    <n v="298.73966666666666"/>
    <n v="5822.9947222222227"/>
    <m/>
    <m/>
    <n v="582.29947222222233"/>
    <n v="5240.6952500000007"/>
  </r>
  <r>
    <x v="8"/>
    <n v="49060.000000000007"/>
    <n v="4088.3333333333339"/>
    <n v="340.69444444444451"/>
    <n v="253.47666666666672"/>
    <n v="59.280833333333348"/>
    <n v="167.6216666666667"/>
    <n v="3267.2597222222225"/>
    <s v="BA"/>
    <n v="-241"/>
    <n v="326.72597222222225"/>
    <n v="2699.5337500000005"/>
  </r>
  <r>
    <x v="9"/>
    <n v="74060"/>
    <n v="6171.666666666667"/>
    <n v="514.30555555555554"/>
    <n v="382.64333333333337"/>
    <n v="89.489166666666677"/>
    <n v="253.03833333333336"/>
    <n v="4932.1902777777786"/>
    <s v="BA"/>
    <n v="-241"/>
    <n v="493.21902777777791"/>
    <n v="4197.9712500000005"/>
  </r>
  <r>
    <x v="10"/>
    <n v="46354.000000000007"/>
    <n v="3862.8333333333339"/>
    <n v="321.90277777777783"/>
    <n v="239.49566666666669"/>
    <n v="56.011083333333346"/>
    <n v="158.37616666666671"/>
    <n v="3087.0476388888892"/>
    <s v="BA"/>
    <n v="-241"/>
    <n v="308.70476388888892"/>
    <n v="2537.3428750000003"/>
  </r>
  <r>
    <x v="11"/>
    <n v="71354"/>
    <n v="5946.166666666667"/>
    <n v="495.51388888888891"/>
    <n v="368.66233333333332"/>
    <n v="86.219416666666675"/>
    <n v="243.79283333333336"/>
    <n v="4751.9781944444449"/>
    <s v="BA"/>
    <n v="-241"/>
    <n v="475.19781944444452"/>
    <n v="4035.7803750000003"/>
  </r>
  <r>
    <x v="12"/>
    <n v="19437"/>
    <n v="1619.75"/>
    <n v="134.97916666666666"/>
    <n v="100.42449999999999"/>
    <n v="23.486375000000002"/>
    <n v="66.409750000000003"/>
    <n v="1294.4502083333332"/>
    <m/>
    <m/>
    <n v="129.44502083333333"/>
    <n v="1165.0051874999999"/>
  </r>
  <r>
    <x v="13"/>
    <n v="44437"/>
    <n v="3703.0833333333335"/>
    <n v="308.59027777777777"/>
    <n v="229.59116666666668"/>
    <n v="53.694708333333338"/>
    <n v="151.82641666666669"/>
    <n v="2959.3807638888889"/>
    <m/>
    <m/>
    <n v="295.93807638888887"/>
    <n v="2663.4426874999999"/>
  </r>
  <r>
    <x v="14"/>
    <n v="42009"/>
    <n v="3500.75"/>
    <n v="291.72916666666669"/>
    <n v="217.04650000000001"/>
    <n v="50.760875000000006"/>
    <n v="143.53075000000001"/>
    <n v="2797.6827083333337"/>
    <s v="BA"/>
    <n v="-241"/>
    <n v="279.76827083333336"/>
    <n v="2276.9144375000005"/>
  </r>
  <r>
    <x v="15"/>
    <n v="67009"/>
    <n v="5584.083333333333"/>
    <n v="465.34027777777777"/>
    <n v="346.21316666666667"/>
    <n v="80.969208333333327"/>
    <n v="228.94741666666667"/>
    <n v="4462.6132638888894"/>
    <s v="BA"/>
    <n v="-241"/>
    <n v="446.26132638888896"/>
    <n v="3775.3519375000005"/>
  </r>
  <r>
    <x v="16"/>
    <n v="43065"/>
    <n v="3588.75"/>
    <n v="299.0625"/>
    <n v="222.5025"/>
    <n v="52.036875000000002"/>
    <n v="147.13875000000002"/>
    <n v="2868.0093750000001"/>
    <s v="BA"/>
    <n v="-241"/>
    <n v="286.80093750000003"/>
    <n v="2340.2084374999999"/>
  </r>
  <r>
    <x v="17"/>
    <n v="68065"/>
    <n v="5672.083333333333"/>
    <n v="472.67361111111109"/>
    <n v="351.66916666666663"/>
    <n v="82.245208333333338"/>
    <n v="232.55541666666667"/>
    <n v="4532.9399305555544"/>
    <s v="BA"/>
    <n v="-241"/>
    <n v="453.29399305555546"/>
    <n v="3838.645937499999"/>
  </r>
  <r>
    <x v="18"/>
    <n v="37378"/>
    <n v="3114.8333333333335"/>
    <n v="259.56944444444446"/>
    <n v="193.11966666666669"/>
    <n v="45.165083333333335"/>
    <n v="127.70816666666668"/>
    <n v="2489.2709722222226"/>
    <m/>
    <m/>
    <n v="248.92709722222227"/>
    <n v="2240.3438750000005"/>
  </r>
  <r>
    <x v="19"/>
    <n v="62378"/>
    <n v="5198.166666666667"/>
    <n v="433.1805555555556"/>
    <n v="322.28633333333335"/>
    <n v="75.373416666666671"/>
    <n v="213.12483333333336"/>
    <n v="4154.2015277777782"/>
    <m/>
    <m/>
    <n v="415.42015277777784"/>
    <n v="3738.7813750000005"/>
  </r>
  <r>
    <x v="20"/>
    <n v="38280"/>
    <n v="3190"/>
    <n v="265.83333333333331"/>
    <n v="197.78"/>
    <n v="46.255000000000003"/>
    <n v="130.79"/>
    <n v="2549.3416666666662"/>
    <m/>
    <m/>
    <n v="254.93416666666664"/>
    <n v="2294.4074999999998"/>
  </r>
  <r>
    <x v="21"/>
    <n v="63280"/>
    <n v="5273.333333333333"/>
    <n v="439.4444444444444"/>
    <n v="326.94666666666666"/>
    <n v="76.463333333333338"/>
    <n v="216.20666666666665"/>
    <n v="4214.2722222222219"/>
    <m/>
    <m/>
    <n v="421.42722222222221"/>
    <n v="3792.8449999999998"/>
  </r>
  <r>
    <x v="22"/>
    <n v="25234.000000000004"/>
    <n v="2102.8333333333335"/>
    <n v="175.23611111111111"/>
    <n v="130.37566666666669"/>
    <n v="30.491083333333336"/>
    <n v="86.21616666666668"/>
    <n v="1680.5143055555559"/>
    <m/>
    <m/>
    <n v="168.05143055555561"/>
    <n v="1512.4628750000002"/>
  </r>
  <r>
    <x v="23"/>
    <n v="50234"/>
    <n v="4186.166666666667"/>
    <n v="348.84722222222223"/>
    <n v="259.54233333333337"/>
    <n v="60.699416666666671"/>
    <n v="171.63283333333337"/>
    <n v="3345.4448611111111"/>
    <m/>
    <m/>
    <n v="334.54448611111115"/>
    <n v="3010.9003750000002"/>
  </r>
  <r>
    <x v="24"/>
    <n v="54560.000000000007"/>
    <n v="4546.666666666667"/>
    <n v="378.88888888888891"/>
    <n v="281.89333333333337"/>
    <n v="65.926666666666677"/>
    <n v="186.41333333333336"/>
    <n v="3633.5444444444447"/>
    <s v="BA"/>
    <n v="-241"/>
    <n v="363.35444444444448"/>
    <n v="3029.19"/>
  </r>
  <r>
    <x v="25"/>
    <n v="79560"/>
    <n v="6630"/>
    <n v="552.5"/>
    <n v="411.06"/>
    <n v="96.135000000000005"/>
    <n v="271.83"/>
    <n v="5298.4749999999995"/>
    <s v="BA"/>
    <n v="-241"/>
    <n v="529.84749999999997"/>
    <n v="4527.6274999999996"/>
  </r>
  <r>
    <x v="26"/>
    <n v="30129.000000000004"/>
    <n v="2510.7500000000005"/>
    <n v="209.22916666666671"/>
    <n v="155.66650000000001"/>
    <n v="36.405875000000009"/>
    <n v="102.94075000000002"/>
    <n v="2006.5077083333342"/>
    <m/>
    <m/>
    <n v="200.65077083333344"/>
    <n v="1805.8569375000009"/>
  </r>
  <r>
    <x v="27"/>
    <n v="55129"/>
    <n v="4594.083333333333"/>
    <n v="382.84027777777777"/>
    <n v="284.83316666666667"/>
    <n v="66.614208333333337"/>
    <n v="188.35741666666667"/>
    <n v="3671.4382638888887"/>
    <m/>
    <m/>
    <n v="367.1438263888889"/>
    <n v="3304.2944374999997"/>
  </r>
  <r>
    <x v="28"/>
    <n v="50534.000000000007"/>
    <n v="4211.166666666667"/>
    <n v="350.9305555555556"/>
    <n v="261.09233333333333"/>
    <n v="61.061916666666676"/>
    <n v="172.65783333333334"/>
    <n v="3365.4240277777781"/>
    <s v="BA"/>
    <n v="-241"/>
    <n v="336.54240277777785"/>
    <n v="2787.881625"/>
  </r>
  <r>
    <x v="29"/>
    <n v="75534"/>
    <n v="6294.5"/>
    <n v="524.54166666666663"/>
    <n v="390.25900000000001"/>
    <n v="91.270250000000004"/>
    <n v="258.0745"/>
    <n v="5030.3545833333337"/>
    <s v="BA"/>
    <n v="-241"/>
    <n v="503.03545833333339"/>
    <n v="4286.319125"/>
  </r>
  <r>
    <x v="30"/>
    <n v="31020.000000000004"/>
    <n v="2585.0000000000005"/>
    <n v="215.41666666666671"/>
    <n v="160.27000000000004"/>
    <n v="37.482500000000009"/>
    <n v="105.98500000000003"/>
    <n v="2065.8458333333338"/>
    <m/>
    <m/>
    <n v="206.5845833333334"/>
    <n v="1859.2612500000005"/>
  </r>
  <r>
    <x v="31"/>
    <n v="56020"/>
    <n v="4668.333333333333"/>
    <n v="389.02777777777777"/>
    <n v="289.43666666666667"/>
    <n v="67.69083333333333"/>
    <n v="191.40166666666667"/>
    <n v="3730.7763888888894"/>
    <m/>
    <m/>
    <n v="373.07763888888894"/>
    <n v="3357.6987500000005"/>
  </r>
  <r>
    <x v="32"/>
    <n v="46926.000000000007"/>
    <n v="3910.5000000000005"/>
    <n v="325.87500000000006"/>
    <n v="242.45100000000002"/>
    <n v="56.702250000000006"/>
    <n v="160.33050000000003"/>
    <n v="3125.1412500000006"/>
    <s v="Assoc"/>
    <n v="-86"/>
    <n v="312.51412500000009"/>
    <n v="2726.6271250000004"/>
  </r>
  <r>
    <x v="33"/>
    <n v="71926"/>
    <n v="5993.833333333333"/>
    <n v="499.48611111111109"/>
    <n v="371.61766666666665"/>
    <n v="86.910583333333335"/>
    <n v="245.74716666666666"/>
    <n v="4790.0718055555544"/>
    <s v="Assoc"/>
    <n v="-86"/>
    <n v="479.00718055555546"/>
    <n v="4225.0646249999991"/>
  </r>
  <r>
    <x v="34"/>
    <n v="20999"/>
    <n v="1749.9166666666667"/>
    <n v="145.82638888888889"/>
    <n v="108.49483333333333"/>
    <n v="25.373791666666669"/>
    <n v="71.746583333333334"/>
    <n v="1398.4750694444444"/>
    <m/>
    <m/>
    <n v="139.84750694444446"/>
    <n v="1258.6275625000001"/>
  </r>
  <r>
    <x v="35"/>
    <n v="45999"/>
    <n v="3833.25"/>
    <n v="319.4375"/>
    <n v="237.66149999999999"/>
    <n v="55.582125000000005"/>
    <n v="157.16325000000001"/>
    <n v="3063.4056249999999"/>
    <m/>
    <m/>
    <n v="306.34056249999998"/>
    <n v="2757.0650624999998"/>
  </r>
  <r>
    <x v="36"/>
    <n v="43197"/>
    <n v="3599.75"/>
    <n v="299.97916666666669"/>
    <n v="223.18449999999999"/>
    <n v="52.196375000000003"/>
    <n v="147.58975000000001"/>
    <n v="2876.8002083333336"/>
    <m/>
    <m/>
    <n v="287.68002083333334"/>
    <n v="2589.1201875000002"/>
  </r>
  <r>
    <x v="37"/>
    <n v="68197"/>
    <n v="5683.083333333333"/>
    <n v="473.59027777777777"/>
    <n v="352.35116666666664"/>
    <n v="82.404708333333332"/>
    <n v="233.00641666666667"/>
    <n v="4541.7307638888888"/>
    <m/>
    <m/>
    <n v="454.17307638888889"/>
    <n v="4087.5576874999997"/>
  </r>
  <r>
    <x v="38"/>
    <n v="29623.000000000004"/>
    <n v="2468.5833333333335"/>
    <n v="205.7152777777778"/>
    <n v="153.05216666666666"/>
    <n v="35.794458333333338"/>
    <n v="101.21191666666668"/>
    <n v="1972.8095138888889"/>
    <m/>
    <m/>
    <n v="197.28095138888889"/>
    <n v="1775.5285624999999"/>
  </r>
  <r>
    <x v="39"/>
    <n v="54623"/>
    <n v="4551.916666666667"/>
    <n v="379.32638888888891"/>
    <n v="282.21883333333335"/>
    <n v="66.002791666666681"/>
    <n v="186.62858333333335"/>
    <n v="3637.740069444445"/>
    <m/>
    <m/>
    <n v="363.77400694444452"/>
    <n v="3273.9660625000006"/>
  </r>
  <r>
    <x v="40"/>
    <n v="31273.000000000004"/>
    <n v="2606.0833333333335"/>
    <n v="217.17361111111111"/>
    <n v="161.57716666666667"/>
    <n v="37.788208333333337"/>
    <n v="106.84941666666668"/>
    <n v="2082.6949305555554"/>
    <m/>
    <m/>
    <n v="208.26949305555556"/>
    <n v="1874.4254374999998"/>
  </r>
  <r>
    <x v="41"/>
    <n v="56273"/>
    <n v="4689.416666666667"/>
    <n v="390.78472222222223"/>
    <n v="290.74383333333333"/>
    <n v="67.996541666666673"/>
    <n v="192.26608333333334"/>
    <n v="3747.6254861111106"/>
    <m/>
    <m/>
    <n v="374.76254861111107"/>
    <n v="3372.8629374999996"/>
  </r>
  <r>
    <x v="42"/>
    <n v="70730"/>
    <n v="5894.166666666667"/>
    <n v="491.1805555555556"/>
    <n v="365.43833333333333"/>
    <n v="85.46541666666667"/>
    <n v="241.66083333333336"/>
    <n v="4710.4215277777776"/>
    <s v="BA"/>
    <n v="-241"/>
    <n v="471.0421527777778"/>
    <n v="3998.3793749999995"/>
  </r>
  <r>
    <x v="43"/>
    <n v="95730"/>
    <n v="7977.5"/>
    <n v="664.79166666666663"/>
    <n v="494.60500000000002"/>
    <n v="115.67375000000001"/>
    <n v="327.07749999999999"/>
    <n v="6375.3520833333323"/>
    <s v="BA"/>
    <n v="-241"/>
    <n v="637.53520833333323"/>
    <n v="5496.8168749999986"/>
  </r>
  <r>
    <x v="44"/>
    <n v="19360"/>
    <n v="1613.3333333333333"/>
    <n v="134.44444444444443"/>
    <n v="100.02666666666666"/>
    <n v="23.393333333333334"/>
    <n v="66.146666666666661"/>
    <n v="1289.3222222222221"/>
    <m/>
    <m/>
    <n v="128.93222222222221"/>
    <n v="1160.3899999999999"/>
  </r>
  <r>
    <x v="45"/>
    <n v="44360"/>
    <n v="3696.6666666666665"/>
    <n v="308.05555555555554"/>
    <n v="229.19333333333333"/>
    <n v="53.601666666666667"/>
    <n v="151.56333333333333"/>
    <n v="2954.2527777777777"/>
    <m/>
    <m/>
    <n v="295.42527777777781"/>
    <n v="2658.8274999999999"/>
  </r>
  <r>
    <x v="46"/>
    <n v="94270.000000000015"/>
    <n v="7855.8333333333348"/>
    <n v="654.65277777777794"/>
    <n v="487.06166666666678"/>
    <n v="113.90958333333336"/>
    <n v="322.08916666666676"/>
    <n v="6278.1201388888903"/>
    <s v="DR"/>
    <n v="-1352"/>
    <n v="627.81201388888906"/>
    <n v="4298.3081250000014"/>
  </r>
  <r>
    <x v="47"/>
    <n v="119270.00000000001"/>
    <n v="9939.1666666666679"/>
    <n v="828.26388888888903"/>
    <n v="616.22833333333335"/>
    <n v="144.1179166666667"/>
    <n v="407.50583333333338"/>
    <n v="7943.0506944444469"/>
    <s v="DR"/>
    <n v="-1352"/>
    <n v="794.30506944444471"/>
    <n v="5796.7456250000023"/>
  </r>
  <r>
    <x v="48"/>
    <n v="61787.000000000007"/>
    <n v="5148.916666666667"/>
    <n v="429.07638888888891"/>
    <n v="319.23283333333336"/>
    <n v="74.659291666666675"/>
    <n v="211.10558333333336"/>
    <n v="4114.842569444445"/>
    <s v="BA"/>
    <n v="-241"/>
    <n v="411.4842569444445"/>
    <n v="3462.3583125000005"/>
  </r>
  <r>
    <x v="49"/>
    <n v="86787"/>
    <n v="7232.25"/>
    <n v="602.6875"/>
    <n v="448.39949999999999"/>
    <n v="104.867625"/>
    <n v="296.52224999999999"/>
    <n v="5779.7731250000006"/>
    <s v="BA"/>
    <n v="-241"/>
    <n v="577.97731250000004"/>
    <n v="4960.7958125000005"/>
  </r>
  <r>
    <x v="50"/>
    <n v="28050.000000000004"/>
    <n v="2337.5000000000005"/>
    <n v="194.79166666666671"/>
    <n v="144.92500000000004"/>
    <n v="33.893750000000011"/>
    <n v="95.83750000000002"/>
    <n v="1868.0520833333339"/>
    <s v="MA"/>
    <n v="-386"/>
    <n v="186.80520833333341"/>
    <n v="1295.2468750000005"/>
  </r>
  <r>
    <x v="51"/>
    <n v="53050"/>
    <n v="4420.833333333333"/>
    <n v="368.40277777777777"/>
    <n v="274.09166666666664"/>
    <n v="64.102083333333326"/>
    <n v="181.25416666666666"/>
    <n v="3532.9826388888887"/>
    <s v="MA"/>
    <n v="-386"/>
    <n v="353.29826388888887"/>
    <n v="2793.6843749999998"/>
  </r>
  <r>
    <x v="52"/>
    <n v="39743"/>
    <n v="3311.9166666666665"/>
    <n v="275.99305555555554"/>
    <n v="205.33883333333333"/>
    <n v="48.02279166666667"/>
    <n v="135.78858333333332"/>
    <n v="2646.7734027777774"/>
    <s v="BA"/>
    <n v="-241"/>
    <n v="264.67734027777777"/>
    <n v="2141.0960624999998"/>
  </r>
  <r>
    <x v="53"/>
    <n v="64743"/>
    <n v="5395.25"/>
    <n v="449.60416666666669"/>
    <n v="334.50549999999998"/>
    <n v="78.231125000000006"/>
    <n v="221.20525000000001"/>
    <n v="4311.7039583333326"/>
    <s v="BA"/>
    <n v="-241"/>
    <n v="431.17039583333326"/>
    <n v="3639.5335624999993"/>
  </r>
  <r>
    <x v="54"/>
    <n v="66550"/>
    <n v="5545.833333333333"/>
    <n v="462.15277777777777"/>
    <n v="343.84166666666664"/>
    <n v="80.41458333333334"/>
    <n v="227.37916666666666"/>
    <n v="4432.0451388888896"/>
    <s v="BA"/>
    <n v="-241"/>
    <n v="443.20451388888898"/>
    <n v="3747.8406250000007"/>
  </r>
  <r>
    <x v="55"/>
    <n v="91550"/>
    <n v="7629.166666666667"/>
    <n v="635.76388888888891"/>
    <n v="473.00833333333333"/>
    <n v="110.62291666666668"/>
    <n v="312.79583333333335"/>
    <n v="6096.9756944444453"/>
    <s v="BA"/>
    <n v="-241"/>
    <n v="609.69756944444453"/>
    <n v="5246.2781250000007"/>
  </r>
  <r>
    <x v="56"/>
    <n v="55451.000000000007"/>
    <n v="4620.916666666667"/>
    <n v="385.07638888888891"/>
    <n v="286.49683333333337"/>
    <n v="67.003291666666669"/>
    <n v="189.45758333333336"/>
    <n v="3692.8825694444445"/>
    <s v="Assoc"/>
    <n v="-86"/>
    <n v="369.28825694444447"/>
    <n v="3237.5943124999999"/>
  </r>
  <r>
    <x v="57"/>
    <n v="80451"/>
    <n v="6704.25"/>
    <n v="558.6875"/>
    <n v="415.6635"/>
    <n v="97.211624999999998"/>
    <n v="274.87425000000002"/>
    <n v="5357.8131250000006"/>
    <s v="Assoc"/>
    <n v="-86"/>
    <n v="535.78131250000013"/>
    <n v="4736.0318125000003"/>
  </r>
  <r>
    <x v="58"/>
    <n v="39358"/>
    <n v="3279.8333333333335"/>
    <n v="273.31944444444446"/>
    <n v="203.34966666666668"/>
    <n v="47.557583333333341"/>
    <n v="134.47316666666669"/>
    <n v="2621.1334722222227"/>
    <s v="BA"/>
    <n v="-241"/>
    <n v="262.11334722222227"/>
    <n v="2118.0201250000005"/>
  </r>
  <r>
    <x v="59"/>
    <n v="64358"/>
    <n v="5363.166666666667"/>
    <n v="446.9305555555556"/>
    <n v="332.51633333333336"/>
    <n v="77.765916666666669"/>
    <n v="219.88983333333334"/>
    <n v="4286.0640277777784"/>
    <s v="BA"/>
    <n v="-241"/>
    <n v="428.60640277777787"/>
    <n v="3616.4576250000005"/>
  </r>
  <r>
    <x v="60"/>
    <n v="59290.000000000007"/>
    <n v="4940.8333333333339"/>
    <n v="411.73611111111114"/>
    <n v="306.33166666666671"/>
    <n v="71.642083333333346"/>
    <n v="202.57416666666671"/>
    <n v="3948.5493055555557"/>
    <s v="BA"/>
    <n v="-241"/>
    <n v="394.8549305555556"/>
    <n v="3312.694375"/>
  </r>
  <r>
    <x v="61"/>
    <n v="84290"/>
    <n v="7024.166666666667"/>
    <n v="585.34722222222229"/>
    <n v="435.49833333333333"/>
    <n v="101.85041666666667"/>
    <n v="287.99083333333334"/>
    <n v="5613.4798611111109"/>
    <s v="BA"/>
    <n v="-241"/>
    <n v="561.34798611111114"/>
    <n v="4811.131875"/>
  </r>
  <r>
    <x v="62"/>
    <n v="30811.000000000004"/>
    <n v="2567.5833333333335"/>
    <n v="213.9652777777778"/>
    <n v="159.19016666666667"/>
    <n v="37.229958333333336"/>
    <n v="105.27091666666668"/>
    <n v="2051.9270138888887"/>
    <m/>
    <m/>
    <n v="205.19270138888888"/>
    <n v="1846.7343124999998"/>
  </r>
  <r>
    <x v="63"/>
    <n v="55811"/>
    <n v="4650.916666666667"/>
    <n v="387.57638888888891"/>
    <n v="288.35683333333333"/>
    <n v="67.438291666666672"/>
    <n v="190.68758333333335"/>
    <n v="3716.8575694444448"/>
    <m/>
    <m/>
    <n v="371.68575694444451"/>
    <n v="3345.1718125000002"/>
  </r>
  <r>
    <x v="64"/>
    <n v="56760.000000000007"/>
    <n v="4730.0000000000009"/>
    <n v="394.16666666666674"/>
    <n v="293.26000000000005"/>
    <n v="68.585000000000022"/>
    <n v="193.93000000000004"/>
    <n v="3780.0583333333338"/>
    <s v="BA"/>
    <n v="-241"/>
    <n v="378.00583333333338"/>
    <n v="3161.0525000000007"/>
  </r>
  <r>
    <x v="65"/>
    <n v="81760"/>
    <n v="6813.333333333333"/>
    <n v="567.77777777777771"/>
    <n v="422.42666666666662"/>
    <n v="98.793333333333337"/>
    <n v="279.34666666666669"/>
    <n v="5444.98888888889"/>
    <s v="BA"/>
    <n v="-241"/>
    <n v="544.49888888888904"/>
    <n v="4659.4900000000007"/>
  </r>
  <r>
    <x v="66"/>
    <n v="23100.000000000004"/>
    <n v="1925.0000000000002"/>
    <n v="160.41666666666669"/>
    <n v="119.35000000000001"/>
    <n v="27.912500000000005"/>
    <n v="78.925000000000011"/>
    <n v="1538.3958333333337"/>
    <m/>
    <m/>
    <n v="153.83958333333339"/>
    <n v="1384.5562500000003"/>
  </r>
  <r>
    <x v="67"/>
    <n v="48100"/>
    <n v="4008.3333333333335"/>
    <n v="334.02777777777777"/>
    <n v="248.51666666666668"/>
    <n v="58.120833333333337"/>
    <n v="164.34166666666667"/>
    <n v="3203.3263888888887"/>
    <m/>
    <m/>
    <n v="320.33263888888888"/>
    <n v="2882.9937499999996"/>
  </r>
  <r>
    <x v="68"/>
    <n v="35640"/>
    <n v="2970"/>
    <n v="247.5"/>
    <n v="184.14"/>
    <n v="43.065000000000005"/>
    <n v="121.77000000000001"/>
    <n v="2373.5250000000001"/>
    <s v="MA"/>
    <n v="-386"/>
    <n v="237.35250000000002"/>
    <n v="1750.1725000000001"/>
  </r>
  <r>
    <x v="69"/>
    <n v="60640"/>
    <n v="5053.333333333333"/>
    <n v="421.11111111111109"/>
    <n v="313.30666666666667"/>
    <n v="73.273333333333326"/>
    <n v="207.18666666666667"/>
    <n v="4038.4555555555553"/>
    <s v="MA"/>
    <n v="-386"/>
    <n v="403.84555555555556"/>
    <n v="3248.6099999999997"/>
  </r>
  <r>
    <x v="70"/>
    <n v="44000"/>
    <n v="3666.6666666666665"/>
    <n v="305.55555555555554"/>
    <n v="227.33333333333331"/>
    <n v="53.166666666666664"/>
    <n v="150.33333333333334"/>
    <n v="2930.2777777777774"/>
    <s v="BA"/>
    <n v="-241"/>
    <n v="293.02777777777777"/>
    <n v="2396.2499999999995"/>
  </r>
  <r>
    <x v="71"/>
    <n v="69000"/>
    <n v="5750"/>
    <n v="479.16666666666669"/>
    <n v="356.5"/>
    <n v="83.375"/>
    <n v="235.75"/>
    <n v="4595.208333333333"/>
    <s v="BA"/>
    <n v="-241"/>
    <n v="459.52083333333331"/>
    <n v="3894.6874999999995"/>
  </r>
  <r>
    <x v="72"/>
    <n v="33506"/>
    <n v="2792.1666666666665"/>
    <n v="232.68055555555554"/>
    <n v="173.11433333333332"/>
    <n v="40.486416666666663"/>
    <n v="114.47883333333333"/>
    <n v="2231.4065277777777"/>
    <s v="BA"/>
    <n v="-241"/>
    <n v="223.14065277777777"/>
    <n v="1767.2658749999998"/>
  </r>
  <r>
    <x v="73"/>
    <n v="58506"/>
    <n v="4875.5"/>
    <n v="406.29166666666669"/>
    <n v="302.28100000000001"/>
    <n v="70.694749999999999"/>
    <n v="199.8955"/>
    <n v="3896.3370833333333"/>
    <s v="BA"/>
    <n v="-241"/>
    <n v="389.63370833333335"/>
    <n v="3265.7033750000001"/>
  </r>
  <r>
    <x v="74"/>
    <n v="62590.000000000007"/>
    <n v="5215.8333333333339"/>
    <n v="434.65277777777783"/>
    <n v="323.38166666666672"/>
    <n v="75.629583333333343"/>
    <n v="213.84916666666669"/>
    <n v="4168.3201388888892"/>
    <s v="BA"/>
    <n v="-241"/>
    <n v="416.83201388888892"/>
    <n v="3510.4881250000003"/>
  </r>
  <r>
    <x v="75"/>
    <n v="87590"/>
    <n v="7299.166666666667"/>
    <n v="608.26388888888891"/>
    <n v="452.54833333333335"/>
    <n v="105.83791666666667"/>
    <n v="299.26583333333338"/>
    <n v="5833.2506944444449"/>
    <s v="BA"/>
    <n v="-241"/>
    <n v="583.32506944444447"/>
    <n v="5008.9256250000008"/>
  </r>
  <r>
    <x v="76"/>
    <n v="68332"/>
    <n v="5694.333333333333"/>
    <n v="474.52777777777777"/>
    <n v="353.04866666666663"/>
    <n v="82.56783333333334"/>
    <n v="233.46766666666667"/>
    <n v="4550.7213888888891"/>
    <s v="Assoc"/>
    <n v="-86"/>
    <n v="455.07213888888896"/>
    <n v="4009.6492500000004"/>
  </r>
  <r>
    <x v="77"/>
    <n v="93332"/>
    <n v="7777.666666666667"/>
    <n v="648.13888888888891"/>
    <n v="482.21533333333338"/>
    <n v="112.77616666666668"/>
    <n v="318.88433333333336"/>
    <n v="6215.6519444444448"/>
    <s v="Assoc"/>
    <n v="-86"/>
    <n v="621.5651944444445"/>
    <n v="5508.0867500000004"/>
  </r>
  <r>
    <x v="78"/>
    <n v="147356"/>
    <n v="12279.666666666666"/>
    <n v="1023.3055555555555"/>
    <n v="761.33933333333334"/>
    <n v="178.05516666666668"/>
    <n v="503.46633333333335"/>
    <n v="9813.5002777777772"/>
    <s v="DR"/>
    <n v="-1352"/>
    <n v="981.35002777777777"/>
    <n v="7480.1502499999997"/>
  </r>
  <r>
    <x v="79"/>
    <n v="172356"/>
    <n v="14363"/>
    <n v="1196.9166666666667"/>
    <n v="890.50599999999997"/>
    <n v="208.26350000000002"/>
    <n v="588.88300000000004"/>
    <n v="11478.430833333334"/>
    <s v="DR"/>
    <n v="-1352"/>
    <n v="1147.8430833333334"/>
    <n v="8978.5877500000006"/>
  </r>
  <r>
    <x v="80"/>
    <n v="35200"/>
    <n v="2933.3333333333335"/>
    <n v="244.44444444444446"/>
    <n v="181.86666666666667"/>
    <n v="42.533333333333339"/>
    <n v="120.26666666666668"/>
    <n v="2344.2222222222222"/>
    <s v="BA"/>
    <n v="-241"/>
    <n v="234.42222222222222"/>
    <n v="1868.8"/>
  </r>
  <r>
    <x v="81"/>
    <n v="60200"/>
    <n v="5016.666666666667"/>
    <n v="418.0555555555556"/>
    <n v="311.03333333333336"/>
    <n v="72.741666666666674"/>
    <n v="205.68333333333337"/>
    <n v="4009.1527777777774"/>
    <s v="BA"/>
    <n v="-241"/>
    <n v="400.91527777777776"/>
    <n v="3367.2374999999997"/>
  </r>
  <r>
    <x v="82"/>
    <n v="58410.000000000007"/>
    <n v="4867.5000000000009"/>
    <n v="405.62500000000006"/>
    <n v="301.78500000000008"/>
    <n v="70.578750000000014"/>
    <n v="199.56750000000005"/>
    <n v="3889.9437500000008"/>
    <s v="MA"/>
    <n v="-386"/>
    <n v="388.9943750000001"/>
    <n v="3114.9493750000006"/>
  </r>
  <r>
    <x v="83"/>
    <n v="83410"/>
    <n v="6950.833333333333"/>
    <n v="579.23611111111109"/>
    <n v="430.95166666666665"/>
    <n v="100.78708333333333"/>
    <n v="284.98416666666668"/>
    <n v="5554.8743055555542"/>
    <s v="MA"/>
    <n v="-386"/>
    <n v="555.48743055555542"/>
    <n v="4613.3868749999983"/>
  </r>
  <r>
    <x v="84"/>
    <n v="56430.000000000007"/>
    <n v="4702.5000000000009"/>
    <n v="391.87500000000006"/>
    <n v="291.55500000000006"/>
    <n v="68.186250000000015"/>
    <n v="192.80250000000004"/>
    <n v="3758.0812500000002"/>
    <s v="MA"/>
    <n v="-386"/>
    <n v="375.80812500000002"/>
    <n v="2996.2731250000002"/>
  </r>
  <r>
    <x v="85"/>
    <n v="81430"/>
    <n v="6785.833333333333"/>
    <n v="565.48611111111109"/>
    <n v="420.72166666666664"/>
    <n v="98.39458333333333"/>
    <n v="278.21916666666664"/>
    <n v="5423.0118055555549"/>
    <s v="MA"/>
    <n v="-386"/>
    <n v="542.30118055555556"/>
    <n v="4494.7106249999997"/>
  </r>
  <r>
    <x v="86"/>
    <n v="66847"/>
    <n v="5570.583333333333"/>
    <n v="464.21527777777777"/>
    <n v="345.37616666666662"/>
    <n v="80.773458333333338"/>
    <n v="228.39391666666666"/>
    <n v="4451.8245138888888"/>
    <s v="BA"/>
    <n v="-241"/>
    <n v="445.18245138888892"/>
    <n v="3765.6420625000001"/>
  </r>
  <r>
    <x v="87"/>
    <n v="91847"/>
    <n v="7653.916666666667"/>
    <n v="637.82638888888891"/>
    <n v="474.54283333333336"/>
    <n v="110.98179166666668"/>
    <n v="313.81058333333334"/>
    <n v="6116.7550694444453"/>
    <s v="BA"/>
    <n v="-241"/>
    <n v="611.67550694444458"/>
    <n v="5264.079562500001"/>
  </r>
  <r>
    <x v="88"/>
    <n v="47091.000000000007"/>
    <n v="3924.2500000000005"/>
    <n v="327.02083333333337"/>
    <n v="243.30350000000001"/>
    <n v="56.90162500000001"/>
    <n v="160.89425000000003"/>
    <n v="3136.1297916666672"/>
    <m/>
    <m/>
    <n v="313.61297916666672"/>
    <n v="2822.5168125000005"/>
  </r>
  <r>
    <x v="89"/>
    <n v="72091"/>
    <n v="6007.583333333333"/>
    <n v="500.6319444444444"/>
    <n v="372.47016666666667"/>
    <n v="87.109958333333338"/>
    <n v="246.31091666666666"/>
    <n v="4801.0603472222219"/>
    <m/>
    <m/>
    <n v="480.1060347222222"/>
    <n v="4320.9543125"/>
  </r>
  <r>
    <x v="90"/>
    <n v="48180.000000000007"/>
    <n v="4015.0000000000005"/>
    <n v="334.58333333333337"/>
    <n v="248.93000000000004"/>
    <n v="58.217500000000008"/>
    <n v="164.61500000000004"/>
    <n v="3208.6541666666667"/>
    <s v="BA"/>
    <n v="-241"/>
    <n v="320.8654166666667"/>
    <n v="2646.7887500000002"/>
  </r>
  <r>
    <x v="91"/>
    <n v="73180"/>
    <n v="6098.333333333333"/>
    <n v="508.1944444444444"/>
    <n v="378.09666666666664"/>
    <n v="88.42583333333333"/>
    <n v="250.03166666666667"/>
    <n v="4873.5847222222219"/>
    <s v="BA"/>
    <n v="-241"/>
    <n v="487.35847222222219"/>
    <n v="4145.2262499999997"/>
  </r>
  <r>
    <x v="92"/>
    <n v="32813"/>
    <n v="2734.4166666666665"/>
    <n v="227.86805555555554"/>
    <n v="169.53383333333332"/>
    <n v="39.649041666666669"/>
    <n v="112.11108333333333"/>
    <n v="2185.2546527777777"/>
    <m/>
    <m/>
    <n v="218.52546527777778"/>
    <n v="1966.7291874999999"/>
  </r>
  <r>
    <x v="93"/>
    <n v="57813"/>
    <n v="4817.75"/>
    <n v="401.47916666666669"/>
    <n v="298.70049999999998"/>
    <n v="69.857375000000005"/>
    <n v="197.52775"/>
    <n v="3850.1852083333329"/>
    <m/>
    <m/>
    <n v="385.0185208333333"/>
    <n v="3465.1666874999996"/>
  </r>
  <r>
    <x v="94"/>
    <n v="58982.000000000007"/>
    <n v="4915.166666666667"/>
    <n v="409.59722222222223"/>
    <n v="304.74033333333335"/>
    <n v="71.269916666666674"/>
    <n v="201.52183333333335"/>
    <n v="3928.0373611111108"/>
    <s v="BA"/>
    <n v="-241"/>
    <n v="392.80373611111111"/>
    <n v="3294.2336249999998"/>
  </r>
  <r>
    <x v="95"/>
    <n v="83982"/>
    <n v="6998.5"/>
    <n v="583.20833333333337"/>
    <n v="433.90699999999998"/>
    <n v="101.47825"/>
    <n v="286.93850000000003"/>
    <n v="5592.9679166666665"/>
    <s v="BA"/>
    <n v="-241"/>
    <n v="559.29679166666665"/>
    <n v="4792.6711249999998"/>
  </r>
  <r>
    <x v="96"/>
    <n v="148610"/>
    <n v="12384.166666666666"/>
    <n v="1032.0138888888889"/>
    <n v="767.81833333333327"/>
    <n v="179.57041666666666"/>
    <n v="507.75083333333333"/>
    <n v="9897.0131944444438"/>
    <s v="DR"/>
    <n v="-1352"/>
    <n v="989.70131944444438"/>
    <n v="7555.3118749999994"/>
  </r>
  <r>
    <x v="97"/>
    <n v="173610"/>
    <n v="14467.5"/>
    <n v="1205.625"/>
    <n v="896.98500000000001"/>
    <n v="209.77875"/>
    <n v="593.16750000000002"/>
    <n v="11561.94375"/>
    <s v="DR"/>
    <n v="-1352"/>
    <n v="1156.194375"/>
    <n v="9053.7493749999994"/>
  </r>
  <r>
    <x v="98"/>
    <n v="44000"/>
    <n v="3666.6666666666665"/>
    <n v="305.55555555555554"/>
    <n v="227.33333333333331"/>
    <n v="53.166666666666664"/>
    <n v="150.33333333333334"/>
    <n v="2930.2777777777774"/>
    <m/>
    <m/>
    <n v="293.02777777777777"/>
    <n v="2637.2499999999995"/>
  </r>
  <r>
    <x v="99"/>
    <n v="69000"/>
    <n v="5750"/>
    <n v="479.16666666666669"/>
    <n v="356.5"/>
    <n v="83.375"/>
    <n v="235.75"/>
    <n v="4595.208333333333"/>
    <m/>
    <m/>
    <n v="459.52083333333331"/>
    <n v="4135.6875"/>
  </r>
  <r>
    <x v="100"/>
    <n v="33110"/>
    <n v="2759.1666666666665"/>
    <n v="229.93055555555554"/>
    <n v="171.06833333333333"/>
    <n v="40.007916666666667"/>
    <n v="113.12583333333333"/>
    <n v="2205.0340277777777"/>
    <s v="BA"/>
    <n v="-241"/>
    <n v="220.50340277777778"/>
    <n v="1743.5306249999999"/>
  </r>
  <r>
    <x v="101"/>
    <n v="58110"/>
    <n v="4842.5"/>
    <n v="403.54166666666669"/>
    <n v="300.23500000000001"/>
    <n v="70.216250000000002"/>
    <n v="198.54250000000002"/>
    <n v="3869.9645833333334"/>
    <s v="BA"/>
    <n v="-241"/>
    <n v="386.99645833333335"/>
    <n v="3241.9681249999999"/>
  </r>
  <r>
    <x v="102"/>
    <n v="32780"/>
    <n v="2731.6666666666665"/>
    <n v="227.63888888888889"/>
    <n v="169.36333333333332"/>
    <n v="39.609166666666667"/>
    <n v="111.99833333333333"/>
    <n v="2183.0569444444445"/>
    <m/>
    <m/>
    <n v="218.30569444444447"/>
    <n v="1964.75125"/>
  </r>
  <r>
    <x v="103"/>
    <n v="57780"/>
    <n v="4815"/>
    <n v="401.25"/>
    <n v="298.52999999999997"/>
    <n v="69.81750000000001"/>
    <n v="197.41500000000002"/>
    <n v="3847.9875000000002"/>
    <m/>
    <m/>
    <n v="384.79875000000004"/>
    <n v="3463.1887500000003"/>
  </r>
  <r>
    <x v="104"/>
    <n v="61600.000000000007"/>
    <n v="5133.3333333333339"/>
    <n v="427.77777777777783"/>
    <n v="318.26666666666671"/>
    <n v="74.433333333333351"/>
    <n v="210.4666666666667"/>
    <n v="4102.3888888888905"/>
    <s v="MA"/>
    <n v="-386"/>
    <n v="410.23888888888905"/>
    <n v="3306.1500000000015"/>
  </r>
  <r>
    <x v="105"/>
    <n v="86600"/>
    <n v="7216.666666666667"/>
    <n v="601.38888888888891"/>
    <n v="447.43333333333334"/>
    <n v="104.64166666666668"/>
    <n v="295.88333333333338"/>
    <n v="5767.3194444444453"/>
    <s v="MA"/>
    <n v="-386"/>
    <n v="576.73194444444459"/>
    <n v="4804.5875000000005"/>
  </r>
  <r>
    <x v="106"/>
    <n v="37070"/>
    <n v="3089.1666666666665"/>
    <n v="257.43055555555554"/>
    <n v="191.52833333333334"/>
    <n v="44.79291666666667"/>
    <n v="126.65583333333333"/>
    <n v="2468.7590277777776"/>
    <m/>
    <m/>
    <n v="246.87590277777778"/>
    <n v="2221.8831249999998"/>
  </r>
  <r>
    <x v="107"/>
    <n v="62070"/>
    <n v="5172.5"/>
    <n v="431.04166666666669"/>
    <n v="320.69499999999999"/>
    <n v="75.001249999999999"/>
    <n v="212.07250000000002"/>
    <n v="4133.6895833333328"/>
    <m/>
    <m/>
    <n v="413.3689583333333"/>
    <n v="3720.3206249999994"/>
  </r>
  <r>
    <x v="108"/>
    <n v="41470"/>
    <n v="3455.8333333333335"/>
    <n v="287.98611111111114"/>
    <n v="214.26166666666668"/>
    <n v="50.10958333333334"/>
    <n v="141.68916666666667"/>
    <n v="2761.7868055555555"/>
    <m/>
    <m/>
    <n v="276.17868055555556"/>
    <n v="2485.6081249999997"/>
  </r>
  <r>
    <x v="109"/>
    <n v="66470"/>
    <n v="5539.166666666667"/>
    <n v="461.59722222222223"/>
    <n v="343.42833333333334"/>
    <n v="80.317916666666676"/>
    <n v="227.10583333333335"/>
    <n v="4426.7173611111111"/>
    <m/>
    <m/>
    <n v="442.67173611111116"/>
    <n v="3984.0456249999997"/>
  </r>
  <r>
    <x v="110"/>
    <n v="32340.000000000004"/>
    <n v="2695.0000000000005"/>
    <n v="224.58333333333337"/>
    <n v="167.09000000000003"/>
    <n v="39.077500000000008"/>
    <n v="110.49500000000002"/>
    <n v="2153.7541666666671"/>
    <s v="Assoc"/>
    <n v="-86"/>
    <n v="215.37541666666672"/>
    <n v="1852.3787500000003"/>
  </r>
  <r>
    <x v="111"/>
    <n v="57340"/>
    <n v="4778.333333333333"/>
    <n v="398.1944444444444"/>
    <n v="296.25666666666666"/>
    <n v="69.285833333333329"/>
    <n v="195.91166666666666"/>
    <n v="3818.6847222222218"/>
    <s v="Assoc"/>
    <n v="-86"/>
    <n v="381.86847222222218"/>
    <n v="3350.8162499999999"/>
  </r>
  <r>
    <x v="112"/>
    <n v="38720"/>
    <n v="3226.6666666666665"/>
    <n v="268.88888888888886"/>
    <n v="200.05333333333331"/>
    <n v="46.786666666666669"/>
    <n v="132.29333333333332"/>
    <n v="2578.6444444444442"/>
    <m/>
    <m/>
    <n v="257.86444444444442"/>
    <n v="2320.7799999999997"/>
  </r>
  <r>
    <x v="113"/>
    <n v="63720"/>
    <n v="5310"/>
    <n v="442.5"/>
    <n v="329.21999999999997"/>
    <n v="76.995000000000005"/>
    <n v="217.71"/>
    <n v="4243.5749999999998"/>
    <m/>
    <m/>
    <n v="424.35750000000002"/>
    <n v="3819.2174999999997"/>
  </r>
  <r>
    <x v="114"/>
    <n v="30976.000000000004"/>
    <n v="2581.3333333333335"/>
    <n v="215.11111111111111"/>
    <n v="160.04266666666666"/>
    <n v="37.429333333333339"/>
    <n v="105.83466666666668"/>
    <n v="2062.9155555555553"/>
    <m/>
    <m/>
    <n v="206.29155555555553"/>
    <n v="1856.6239999999998"/>
  </r>
  <r>
    <x v="115"/>
    <n v="55976"/>
    <n v="4664.666666666667"/>
    <n v="388.72222222222223"/>
    <n v="289.20933333333335"/>
    <n v="67.637666666666675"/>
    <n v="191.25133333333335"/>
    <n v="3727.8461111111114"/>
    <m/>
    <m/>
    <n v="372.78461111111119"/>
    <n v="3355.0615000000003"/>
  </r>
  <r>
    <x v="116"/>
    <n v="52316.000000000007"/>
    <n v="4359.666666666667"/>
    <n v="363.3055555555556"/>
    <n v="270.29933333333332"/>
    <n v="63.215166666666676"/>
    <n v="178.74633333333335"/>
    <n v="3484.1002777777776"/>
    <s v="BA"/>
    <n v="-241"/>
    <n v="348.41002777777777"/>
    <n v="2894.6902499999997"/>
  </r>
  <r>
    <x v="117"/>
    <n v="77316"/>
    <n v="6443"/>
    <n v="536.91666666666663"/>
    <n v="399.46600000000001"/>
    <n v="93.423500000000004"/>
    <n v="264.16300000000001"/>
    <n v="5149.0308333333323"/>
    <s v="BA"/>
    <n v="-241"/>
    <n v="514.90308333333326"/>
    <n v="4393.1277499999987"/>
  </r>
  <r>
    <x v="118"/>
    <n v="26037.000000000004"/>
    <n v="2169.7500000000005"/>
    <n v="180.81250000000003"/>
    <n v="134.52450000000002"/>
    <n v="31.461375000000007"/>
    <n v="88.959750000000028"/>
    <n v="1733.9918750000004"/>
    <m/>
    <m/>
    <n v="173.39918750000004"/>
    <n v="1560.5926875000005"/>
  </r>
  <r>
    <x v="119"/>
    <n v="51037"/>
    <n v="4253.083333333333"/>
    <n v="354.42361111111109"/>
    <n v="263.69116666666662"/>
    <n v="61.669708333333332"/>
    <n v="174.37641666666667"/>
    <n v="3398.9224305555554"/>
    <m/>
    <m/>
    <n v="339.89224305555558"/>
    <n v="3059.0301874999996"/>
  </r>
  <r>
    <x v="120"/>
    <n v="53680.000000000007"/>
    <n v="4473.3333333333339"/>
    <n v="372.77777777777783"/>
    <n v="277.34666666666669"/>
    <n v="64.863333333333344"/>
    <n v="183.40666666666669"/>
    <n v="3574.9388888888898"/>
    <m/>
    <m/>
    <n v="357.49388888888899"/>
    <n v="3217.4450000000006"/>
  </r>
  <r>
    <x v="121"/>
    <n v="78680"/>
    <n v="6556.666666666667"/>
    <n v="546.38888888888891"/>
    <n v="406.51333333333332"/>
    <n v="95.071666666666673"/>
    <n v="268.82333333333338"/>
    <n v="5239.8694444444445"/>
    <m/>
    <m/>
    <n v="523.98694444444448"/>
    <n v="4715.8824999999997"/>
  </r>
  <r>
    <x v="122"/>
    <n v="48180.000000000007"/>
    <n v="4015.0000000000005"/>
    <n v="334.58333333333337"/>
    <n v="248.93000000000004"/>
    <n v="58.217500000000008"/>
    <n v="164.61500000000004"/>
    <n v="3208.6541666666667"/>
    <s v="BA"/>
    <n v="-241"/>
    <n v="320.8654166666667"/>
    <n v="2646.7887500000002"/>
  </r>
  <r>
    <x v="123"/>
    <n v="73180"/>
    <n v="6098.333333333333"/>
    <n v="508.1944444444444"/>
    <n v="378.09666666666664"/>
    <n v="88.42583333333333"/>
    <n v="250.03166666666667"/>
    <n v="4873.5847222222219"/>
    <s v="BA"/>
    <n v="-241"/>
    <n v="487.35847222222219"/>
    <n v="4145.2262499999997"/>
  </r>
  <r>
    <x v="124"/>
    <n v="36553"/>
    <n v="3046.0833333333335"/>
    <n v="253.8402777777778"/>
    <n v="188.85716666666667"/>
    <n v="44.16820833333334"/>
    <n v="124.88941666666668"/>
    <n v="2434.3282638888886"/>
    <m/>
    <m/>
    <n v="243.43282638888888"/>
    <n v="2190.8954374999998"/>
  </r>
  <r>
    <x v="125"/>
    <n v="61553"/>
    <n v="5129.416666666667"/>
    <n v="427.45138888888891"/>
    <n v="318.02383333333336"/>
    <n v="74.376541666666668"/>
    <n v="210.30608333333336"/>
    <n v="4099.2588194444452"/>
    <m/>
    <m/>
    <n v="409.92588194444454"/>
    <n v="3689.3329375000008"/>
  </r>
  <r>
    <x v="126"/>
    <n v="42900"/>
    <n v="3575"/>
    <n v="297.91666666666669"/>
    <n v="221.65"/>
    <n v="51.837500000000006"/>
    <n v="146.57500000000002"/>
    <n v="2857.0208333333335"/>
    <s v="BA"/>
    <n v="-241"/>
    <n v="285.70208333333335"/>
    <n v="2330.3187500000004"/>
  </r>
  <r>
    <x v="127"/>
    <n v="67900"/>
    <n v="5658.333333333333"/>
    <n v="471.52777777777777"/>
    <n v="350.81666666666666"/>
    <n v="82.045833333333334"/>
    <n v="231.99166666666667"/>
    <n v="4521.9513888888887"/>
    <s v="BA"/>
    <n v="-241"/>
    <n v="452.19513888888889"/>
    <n v="3828.7562499999999"/>
  </r>
  <r>
    <x v="128"/>
    <n v="61820.000000000007"/>
    <n v="5151.666666666667"/>
    <n v="429.3055555555556"/>
    <n v="319.40333333333336"/>
    <n v="74.69916666666667"/>
    <n v="211.21833333333336"/>
    <n v="4117.0402777777781"/>
    <s v="BA"/>
    <n v="-241"/>
    <n v="411.70402777777781"/>
    <n v="3464.3362500000003"/>
  </r>
  <r>
    <x v="129"/>
    <n v="86820"/>
    <n v="7235"/>
    <n v="602.91666666666663"/>
    <n v="448.57"/>
    <n v="104.9075"/>
    <n v="296.63499999999999"/>
    <n v="5781.9708333333328"/>
    <s v="BA"/>
    <n v="-241"/>
    <n v="578.19708333333335"/>
    <n v="4962.7737499999994"/>
  </r>
  <r>
    <x v="130"/>
    <n v="48862.000000000007"/>
    <n v="4071.8333333333339"/>
    <n v="339.31944444444451"/>
    <n v="252.45366666666669"/>
    <n v="59.041583333333342"/>
    <n v="166.94516666666669"/>
    <n v="3254.0734722222228"/>
    <m/>
    <m/>
    <n v="325.40734722222231"/>
    <n v="2928.6661250000006"/>
  </r>
  <r>
    <x v="131"/>
    <n v="73862"/>
    <n v="6155.166666666667"/>
    <n v="512.93055555555554"/>
    <n v="381.62033333333335"/>
    <n v="89.249916666666678"/>
    <n v="252.36183333333335"/>
    <n v="4919.004027777778"/>
    <m/>
    <m/>
    <n v="491.9004027777778"/>
    <n v="4427.1036249999997"/>
  </r>
  <r>
    <x v="132"/>
    <n v="41536"/>
    <n v="3461.3333333333335"/>
    <n v="288.44444444444446"/>
    <n v="214.60266666666666"/>
    <n v="50.189333333333337"/>
    <n v="141.91466666666668"/>
    <n v="2766.1822222222227"/>
    <s v="BA"/>
    <n v="-241"/>
    <n v="276.6182222222223"/>
    <n v="2248.5640000000003"/>
  </r>
  <r>
    <x v="133"/>
    <n v="66536"/>
    <n v="5544.666666666667"/>
    <n v="462.0555555555556"/>
    <n v="343.76933333333335"/>
    <n v="80.39766666666668"/>
    <n v="227.33133333333336"/>
    <n v="4431.1127777777774"/>
    <s v="BA"/>
    <n v="-241"/>
    <n v="443.11127777777779"/>
    <n v="3747.0014999999994"/>
  </r>
  <r>
    <x v="134"/>
    <n v="61501.000000000007"/>
    <n v="5125.0833333333339"/>
    <n v="427.09027777777783"/>
    <n v="317.7551666666667"/>
    <n v="74.313708333333352"/>
    <n v="210.12841666666671"/>
    <n v="4095.7957638888897"/>
    <m/>
    <m/>
    <n v="409.579576388889"/>
    <n v="3686.2161875000006"/>
  </r>
  <r>
    <x v="135"/>
    <n v="86501"/>
    <n v="7208.416666666667"/>
    <n v="600.70138888888891"/>
    <n v="446.92183333333332"/>
    <n v="104.52204166666668"/>
    <n v="295.54508333333337"/>
    <n v="5760.7263194444449"/>
    <m/>
    <m/>
    <n v="576.07263194444454"/>
    <n v="5184.6536875000002"/>
  </r>
  <r>
    <x v="136"/>
    <n v="26862.000000000004"/>
    <n v="2238.5000000000005"/>
    <n v="186.54166666666671"/>
    <n v="138.78700000000003"/>
    <n v="32.458250000000007"/>
    <n v="91.778500000000022"/>
    <n v="1788.9345833333339"/>
    <m/>
    <m/>
    <n v="178.8934583333334"/>
    <n v="1610.0411250000004"/>
  </r>
  <r>
    <x v="137"/>
    <n v="51862"/>
    <n v="4321.833333333333"/>
    <n v="360.15277777777777"/>
    <n v="267.95366666666666"/>
    <n v="62.666583333333335"/>
    <n v="177.19516666666667"/>
    <n v="3453.8651388888884"/>
    <m/>
    <m/>
    <n v="345.38651388888889"/>
    <n v="3108.4786249999997"/>
  </r>
  <r>
    <x v="138"/>
    <n v="39732"/>
    <n v="3311"/>
    <n v="275.91666666666669"/>
    <n v="205.28200000000001"/>
    <n v="48.009500000000003"/>
    <n v="135.751"/>
    <n v="2646.040833333333"/>
    <m/>
    <m/>
    <n v="264.60408333333334"/>
    <n v="2381.4367499999998"/>
  </r>
  <r>
    <x v="139"/>
    <n v="64732"/>
    <n v="5394.333333333333"/>
    <n v="449.52777777777777"/>
    <n v="334.44866666666667"/>
    <n v="78.217833333333331"/>
    <n v="221.16766666666666"/>
    <n v="4310.97138888889"/>
    <m/>
    <m/>
    <n v="431.09713888888905"/>
    <n v="3879.8742500000008"/>
  </r>
  <r>
    <x v="140"/>
    <n v="85030"/>
    <n v="7085.833333333333"/>
    <n v="590.48611111111109"/>
    <n v="439.32166666666666"/>
    <n v="102.74458333333334"/>
    <n v="290.51916666666665"/>
    <n v="5662.7618055555549"/>
    <s v="MA"/>
    <n v="-386"/>
    <n v="566.27618055555547"/>
    <n v="4710.4856249999993"/>
  </r>
  <r>
    <x v="141"/>
    <n v="110030"/>
    <n v="9169.1666666666661"/>
    <n v="764.09722222222217"/>
    <n v="568.48833333333334"/>
    <n v="132.95291666666665"/>
    <n v="375.93583333333333"/>
    <n v="7327.6923611111097"/>
    <s v="MA"/>
    <n v="-386"/>
    <n v="732.76923611111101"/>
    <n v="6208.9231249999984"/>
  </r>
  <r>
    <x v="142"/>
    <n v="46860.000000000007"/>
    <n v="3905.0000000000005"/>
    <n v="325.41666666666669"/>
    <n v="242.11"/>
    <n v="56.622500000000009"/>
    <n v="160.10500000000002"/>
    <n v="3120.7458333333338"/>
    <s v="BA"/>
    <n v="-241"/>
    <n v="312.07458333333341"/>
    <n v="2567.6712500000003"/>
  </r>
  <r>
    <x v="143"/>
    <n v="71860"/>
    <n v="5988.333333333333"/>
    <n v="499.02777777777777"/>
    <n v="371.27666666666664"/>
    <n v="86.830833333333331"/>
    <n v="245.52166666666668"/>
    <n v="4785.6763888888891"/>
    <s v="BA"/>
    <n v="-241"/>
    <n v="478.56763888888895"/>
    <n v="4066.1087500000003"/>
  </r>
  <r>
    <x v="144"/>
    <n v="55022.000000000007"/>
    <n v="4585.166666666667"/>
    <n v="382.09722222222223"/>
    <n v="284.28033333333337"/>
    <n v="66.484916666666678"/>
    <n v="187.99183333333335"/>
    <n v="3664.3123611111109"/>
    <s v="BA"/>
    <n v="-241"/>
    <n v="366.4312361111111"/>
    <n v="3056.8811249999999"/>
  </r>
  <r>
    <x v="145"/>
    <n v="80022"/>
    <n v="6668.5"/>
    <n v="555.70833333333337"/>
    <n v="413.447"/>
    <n v="96.693250000000006"/>
    <n v="273.4085"/>
    <n v="5329.2429166666661"/>
    <s v="BA"/>
    <n v="-241"/>
    <n v="532.92429166666659"/>
    <n v="4555.3186249999999"/>
  </r>
  <r>
    <x v="146"/>
    <n v="97636.000000000015"/>
    <n v="8136.3333333333348"/>
    <n v="678.02777777777794"/>
    <n v="504.45266666666674"/>
    <n v="117.97683333333336"/>
    <n v="333.58966666666674"/>
    <n v="6502.2863888888896"/>
    <s v="DR"/>
    <n v="-851"/>
    <n v="650.22863888888901"/>
    <n v="5001.0577500000009"/>
  </r>
  <r>
    <x v="147"/>
    <n v="122636.00000000001"/>
    <n v="10219.666666666668"/>
    <n v="851.63888888888903"/>
    <n v="633.61933333333343"/>
    <n v="148.1851666666667"/>
    <n v="419.00633333333337"/>
    <n v="8167.2169444444453"/>
    <s v="DR"/>
    <n v="-851"/>
    <n v="816.72169444444455"/>
    <n v="6499.4952500000009"/>
  </r>
  <r>
    <x v="148"/>
    <n v="40260"/>
    <n v="3355"/>
    <n v="279.58333333333331"/>
    <n v="208.01"/>
    <n v="48.647500000000001"/>
    <n v="137.55500000000001"/>
    <n v="2681.2041666666669"/>
    <s v="Assoc"/>
    <n v="-86"/>
    <n v="268.1204166666667"/>
    <n v="2327.0837500000002"/>
  </r>
  <r>
    <x v="149"/>
    <n v="65260"/>
    <n v="5438.333333333333"/>
    <n v="453.1944444444444"/>
    <n v="337.17666666666662"/>
    <n v="78.855833333333337"/>
    <n v="222.97166666666666"/>
    <n v="4346.134722222223"/>
    <s v="Assoc"/>
    <n v="-86"/>
    <n v="434.6134722222223"/>
    <n v="3825.5212500000007"/>
  </r>
  <r>
    <x v="150"/>
    <n v="37400"/>
    <n v="3116.6666666666665"/>
    <n v="259.72222222222223"/>
    <n v="193.23333333333332"/>
    <n v="45.19166666666667"/>
    <n v="127.78333333333333"/>
    <n v="2490.7361111111113"/>
    <s v="Assoc"/>
    <n v="-86"/>
    <n v="249.07361111111115"/>
    <n v="2155.6625000000004"/>
  </r>
  <r>
    <x v="151"/>
    <n v="62400"/>
    <n v="5200"/>
    <n v="433.33333333333331"/>
    <n v="322.39999999999998"/>
    <n v="75.400000000000006"/>
    <n v="213.20000000000002"/>
    <n v="4155.6666666666679"/>
    <s v="Assoc"/>
    <n v="-86"/>
    <n v="415.56666666666683"/>
    <n v="3654.1000000000013"/>
  </r>
  <r>
    <x v="152"/>
    <n v="43670"/>
    <n v="3639.1666666666665"/>
    <n v="303.26388888888886"/>
    <n v="225.62833333333333"/>
    <n v="52.767916666666665"/>
    <n v="149.20583333333335"/>
    <n v="2908.3006944444442"/>
    <s v="MA"/>
    <n v="-386"/>
    <n v="290.8300694444444"/>
    <n v="2231.4706249999999"/>
  </r>
  <r>
    <x v="153"/>
    <n v="68670"/>
    <n v="5722.5"/>
    <n v="476.875"/>
    <n v="354.79500000000002"/>
    <n v="82.976250000000007"/>
    <n v="234.6225"/>
    <n v="4573.2312499999998"/>
    <s v="MA"/>
    <n v="-386"/>
    <n v="457.323125"/>
    <n v="3729.9081249999999"/>
  </r>
  <r>
    <x v="154"/>
    <n v="33770"/>
    <n v="2814.1666666666665"/>
    <n v="234.51388888888889"/>
    <n v="174.47833333333332"/>
    <n v="40.805416666666666"/>
    <n v="115.38083333333333"/>
    <n v="2248.9881944444446"/>
    <m/>
    <m/>
    <n v="224.89881944444448"/>
    <n v="2024.089375"/>
  </r>
  <r>
    <x v="155"/>
    <n v="58770"/>
    <n v="4897.5"/>
    <n v="408.125"/>
    <n v="303.64499999999998"/>
    <n v="71.013750000000002"/>
    <n v="200.79750000000001"/>
    <n v="3913.9187499999994"/>
    <m/>
    <m/>
    <n v="391.39187499999997"/>
    <n v="3522.5268749999996"/>
  </r>
  <r>
    <x v="156"/>
    <n v="46200.000000000007"/>
    <n v="3850.0000000000005"/>
    <n v="320.83333333333337"/>
    <n v="238.70000000000002"/>
    <n v="55.82500000000001"/>
    <n v="157.85000000000002"/>
    <n v="3076.7916666666674"/>
    <s v="BA"/>
    <n v="-241"/>
    <n v="307.67916666666679"/>
    <n v="2528.1125000000006"/>
  </r>
  <r>
    <x v="157"/>
    <n v="71200"/>
    <n v="5933.333333333333"/>
    <n v="494.4444444444444"/>
    <n v="367.86666666666662"/>
    <n v="86.033333333333331"/>
    <n v="243.26666666666665"/>
    <n v="4741.7222222222217"/>
    <s v="BA"/>
    <n v="-241"/>
    <n v="474.17222222222222"/>
    <n v="4026.5499999999993"/>
  </r>
  <r>
    <x v="158"/>
    <n v="23650.000000000004"/>
    <n v="1970.8333333333337"/>
    <n v="164.23611111111114"/>
    <n v="122.19166666666669"/>
    <n v="28.577083333333341"/>
    <n v="80.804166666666688"/>
    <n v="1575.0243055555559"/>
    <m/>
    <m/>
    <n v="157.50243055555561"/>
    <n v="1417.5218750000004"/>
  </r>
  <r>
    <x v="159"/>
    <n v="48650"/>
    <n v="4054.1666666666665"/>
    <n v="337.84722222222223"/>
    <n v="251.35833333333332"/>
    <n v="58.78541666666667"/>
    <n v="166.22083333333333"/>
    <n v="3239.9548611111113"/>
    <m/>
    <m/>
    <n v="323.99548611111118"/>
    <n v="2915.9593750000004"/>
  </r>
  <r>
    <x v="160"/>
    <n v="30195.000000000004"/>
    <n v="2516.2500000000005"/>
    <n v="209.68750000000003"/>
    <n v="156.00750000000002"/>
    <n v="36.485625000000006"/>
    <n v="103.16625000000002"/>
    <n v="2010.9031250000005"/>
    <m/>
    <m/>
    <n v="201.09031250000007"/>
    <n v="1809.8128125000005"/>
  </r>
  <r>
    <x v="161"/>
    <n v="55195"/>
    <n v="4599.583333333333"/>
    <n v="383.29861111111109"/>
    <n v="285.17416666666662"/>
    <n v="66.693958333333327"/>
    <n v="188.58291666666665"/>
    <n v="3675.833680555555"/>
    <m/>
    <m/>
    <n v="367.58336805555552"/>
    <n v="3308.2503124999994"/>
  </r>
  <r>
    <x v="162"/>
    <n v="33000"/>
    <n v="2750"/>
    <n v="229.16666666666666"/>
    <n v="170.5"/>
    <n v="39.875"/>
    <n v="112.75"/>
    <n v="2197.7083333333335"/>
    <m/>
    <m/>
    <n v="219.77083333333337"/>
    <n v="1977.9375"/>
  </r>
  <r>
    <x v="163"/>
    <n v="58000"/>
    <n v="4833.333333333333"/>
    <n v="402.77777777777777"/>
    <n v="299.66666666666663"/>
    <n v="70.083333333333329"/>
    <n v="198.16666666666666"/>
    <n v="3862.6388888888887"/>
    <m/>
    <m/>
    <n v="386.26388888888891"/>
    <n v="3476.375"/>
  </r>
  <r>
    <x v="164"/>
    <n v="63800.000000000007"/>
    <n v="5316.666666666667"/>
    <n v="443.0555555555556"/>
    <n v="329.63333333333333"/>
    <n v="77.091666666666669"/>
    <n v="217.98333333333335"/>
    <n v="4248.9027777777783"/>
    <s v="BA"/>
    <n v="-241"/>
    <n v="424.89027777777784"/>
    <n v="3583.0125000000003"/>
  </r>
  <r>
    <x v="165"/>
    <n v="88800"/>
    <n v="7400"/>
    <n v="616.66666666666663"/>
    <n v="458.8"/>
    <n v="107.30000000000001"/>
    <n v="303.40000000000003"/>
    <n v="5913.833333333333"/>
    <s v="BA"/>
    <n v="-241"/>
    <n v="591.38333333333333"/>
    <n v="5081.45"/>
  </r>
  <r>
    <x v="166"/>
    <n v="47223.000000000007"/>
    <n v="3935.2500000000005"/>
    <n v="327.93750000000006"/>
    <n v="243.98550000000003"/>
    <n v="57.061125000000011"/>
    <n v="161.34525000000002"/>
    <n v="3144.9206250000002"/>
    <m/>
    <m/>
    <n v="314.49206250000003"/>
    <n v="2830.4285625000002"/>
  </r>
  <r>
    <x v="167"/>
    <n v="72223"/>
    <n v="6018.583333333333"/>
    <n v="501.54861111111109"/>
    <n v="373.15216666666663"/>
    <n v="87.269458333333333"/>
    <n v="246.76191666666668"/>
    <n v="4809.8511805555554"/>
    <m/>
    <m/>
    <n v="480.98511805555557"/>
    <n v="4328.8660625000002"/>
  </r>
  <r>
    <x v="168"/>
    <n v="65329.000000000007"/>
    <n v="5444.0833333333339"/>
    <n v="453.67361111111114"/>
    <n v="337.53316666666672"/>
    <n v="78.93920833333334"/>
    <n v="223.20741666666669"/>
    <n v="4350.7299305555553"/>
    <s v="BA"/>
    <n v="-241"/>
    <n v="435.07299305555557"/>
    <n v="3674.6569374999999"/>
  </r>
  <r>
    <x v="169"/>
    <n v="90329"/>
    <n v="7527.416666666667"/>
    <n v="627.28472222222229"/>
    <n v="466.69983333333334"/>
    <n v="109.14754166666668"/>
    <n v="308.62408333333337"/>
    <n v="6015.6604861111118"/>
    <s v="BA"/>
    <n v="-241"/>
    <n v="601.56604861111123"/>
    <n v="5173.0944375000008"/>
  </r>
  <r>
    <x v="170"/>
    <n v="66099"/>
    <n v="5508.25"/>
    <n v="459.02083333333331"/>
    <n v="341.51150000000001"/>
    <n v="79.869624999999999"/>
    <n v="225.83825000000002"/>
    <n v="4402.0097916666673"/>
    <s v="BA"/>
    <n v="-241"/>
    <n v="440.20097916666674"/>
    <n v="3720.8088125000004"/>
  </r>
  <r>
    <x v="171"/>
    <n v="91099"/>
    <n v="7591.583333333333"/>
    <n v="632.63194444444446"/>
    <n v="470.67816666666664"/>
    <n v="110.07795833333333"/>
    <n v="311.25491666666665"/>
    <n v="6066.940347222222"/>
    <s v="BA"/>
    <n v="-241"/>
    <n v="606.69403472222223"/>
    <n v="5219.2463124999995"/>
  </r>
  <r>
    <x v="172"/>
    <n v="32736.000000000004"/>
    <n v="2728.0000000000005"/>
    <n v="227.33333333333337"/>
    <n v="169.13600000000002"/>
    <n v="39.556000000000012"/>
    <n v="111.84800000000003"/>
    <n v="2180.126666666667"/>
    <m/>
    <m/>
    <n v="218.01266666666672"/>
    <n v="1962.1140000000003"/>
  </r>
  <r>
    <x v="173"/>
    <n v="57736"/>
    <n v="4811.333333333333"/>
    <n v="400.9444444444444"/>
    <n v="298.30266666666665"/>
    <n v="69.764333333333326"/>
    <n v="197.26466666666667"/>
    <n v="3845.0572222222222"/>
    <m/>
    <m/>
    <n v="384.50572222222223"/>
    <n v="3460.5515"/>
  </r>
  <r>
    <x v="174"/>
    <n v="53680.000000000007"/>
    <n v="4473.3333333333339"/>
    <n v="372.77777777777783"/>
    <n v="277.34666666666669"/>
    <n v="64.863333333333344"/>
    <n v="183.40666666666669"/>
    <n v="3574.9388888888898"/>
    <m/>
    <m/>
    <n v="357.49388888888899"/>
    <n v="3217.4450000000006"/>
  </r>
  <r>
    <x v="175"/>
    <n v="78680"/>
    <n v="6556.666666666667"/>
    <n v="546.38888888888891"/>
    <n v="406.51333333333332"/>
    <n v="95.071666666666673"/>
    <n v="268.82333333333338"/>
    <n v="5239.8694444444445"/>
    <m/>
    <m/>
    <n v="523.98694444444448"/>
    <n v="4715.8824999999997"/>
  </r>
  <r>
    <x v="176"/>
    <n v="30250.000000000004"/>
    <n v="2520.8333333333335"/>
    <n v="210.06944444444446"/>
    <n v="156.29166666666669"/>
    <n v="36.552083333333336"/>
    <n v="103.35416666666667"/>
    <n v="2014.5659722222224"/>
    <s v="MA"/>
    <n v="-386"/>
    <n v="201.45659722222226"/>
    <n v="1427.1093750000002"/>
  </r>
  <r>
    <x v="177"/>
    <n v="55250"/>
    <n v="4604.166666666667"/>
    <n v="383.6805555555556"/>
    <n v="285.45833333333337"/>
    <n v="66.760416666666671"/>
    <n v="188.77083333333334"/>
    <n v="3679.4965277777778"/>
    <s v="MA"/>
    <n v="-386"/>
    <n v="367.94965277777783"/>
    <n v="2925.546875"/>
  </r>
  <r>
    <x v="178"/>
    <n v="48180.000000000007"/>
    <n v="4015.0000000000005"/>
    <n v="334.58333333333337"/>
    <n v="248.93000000000004"/>
    <n v="58.217500000000008"/>
    <n v="164.61500000000004"/>
    <n v="3208.6541666666667"/>
    <s v="BA"/>
    <n v="-241"/>
    <n v="320.8654166666667"/>
    <n v="2646.7887500000002"/>
  </r>
  <r>
    <x v="179"/>
    <n v="73180"/>
    <n v="6098.333333333333"/>
    <n v="508.1944444444444"/>
    <n v="378.09666666666664"/>
    <n v="88.42583333333333"/>
    <n v="250.03166666666667"/>
    <n v="4873.5847222222219"/>
    <s v="BA"/>
    <n v="-241"/>
    <n v="487.35847222222219"/>
    <n v="4145.2262499999997"/>
  </r>
  <r>
    <x v="180"/>
    <n v="36190"/>
    <n v="3015.8333333333335"/>
    <n v="251.31944444444446"/>
    <n v="186.98166666666668"/>
    <n v="43.729583333333338"/>
    <n v="123.64916666666667"/>
    <n v="2410.1534722222227"/>
    <m/>
    <m/>
    <n v="241.01534722222229"/>
    <n v="2169.1381250000004"/>
  </r>
  <r>
    <x v="181"/>
    <n v="61190"/>
    <n v="5099.166666666667"/>
    <n v="424.9305555555556"/>
    <n v="316.14833333333337"/>
    <n v="73.93791666666668"/>
    <n v="209.06583333333336"/>
    <n v="4075.0840277777775"/>
    <m/>
    <m/>
    <n v="407.50840277777775"/>
    <n v="3667.5756249999995"/>
  </r>
  <r>
    <x v="182"/>
    <n v="27500.000000000004"/>
    <n v="2291.666666666667"/>
    <n v="190.97222222222226"/>
    <n v="142.08333333333334"/>
    <n v="33.229166666666671"/>
    <n v="93.958333333333343"/>
    <n v="1831.4236111111115"/>
    <m/>
    <m/>
    <n v="183.14236111111117"/>
    <n v="1648.2812500000005"/>
  </r>
  <r>
    <x v="183"/>
    <n v="52500"/>
    <n v="4375"/>
    <n v="364.58333333333331"/>
    <n v="271.25"/>
    <n v="63.4375"/>
    <n v="179.375"/>
    <n v="3496.3541666666665"/>
    <m/>
    <m/>
    <n v="349.63541666666669"/>
    <n v="3146.71875"/>
  </r>
  <r>
    <x v="184"/>
    <n v="34529"/>
    <n v="2877.4166666666665"/>
    <n v="239.7847222222222"/>
    <n v="178.39983333333333"/>
    <n v="41.722541666666665"/>
    <n v="117.97408333333333"/>
    <n v="2299.5354861111109"/>
    <s v="BA"/>
    <n v="-241"/>
    <n v="229.9535486111111"/>
    <n v="1828.5819374999999"/>
  </r>
  <r>
    <x v="185"/>
    <n v="59529"/>
    <n v="4960.75"/>
    <n v="413.39583333333331"/>
    <n v="307.56650000000002"/>
    <n v="71.930875"/>
    <n v="203.39075"/>
    <n v="3964.466041666667"/>
    <s v="BA"/>
    <n v="-241"/>
    <n v="396.4466041666667"/>
    <n v="3327.0194375000001"/>
  </r>
  <r>
    <x v="186"/>
    <n v="71236"/>
    <n v="5936.333333333333"/>
    <n v="494.6944444444444"/>
    <n v="368.05266666666665"/>
    <n v="86.07683333333334"/>
    <n v="243.38966666666667"/>
    <n v="4744.1197222222218"/>
    <s v="BA"/>
    <n v="-241"/>
    <n v="474.41197222222218"/>
    <n v="4028.7077499999996"/>
  </r>
  <r>
    <x v="187"/>
    <n v="96236"/>
    <n v="8019.666666666667"/>
    <n v="668.30555555555554"/>
    <n v="497.21933333333334"/>
    <n v="116.28516666666668"/>
    <n v="328.80633333333338"/>
    <n v="6409.0502777777783"/>
    <s v="BA"/>
    <n v="-241"/>
    <n v="640.90502777777783"/>
    <n v="5527.1452500000005"/>
  </r>
  <r>
    <x v="188"/>
    <n v="47960.000000000007"/>
    <n v="3996.6666666666674"/>
    <n v="333.0555555555556"/>
    <n v="247.79333333333338"/>
    <n v="57.951666666666682"/>
    <n v="163.86333333333337"/>
    <n v="3194.0027777777782"/>
    <m/>
    <m/>
    <n v="319.40027777777783"/>
    <n v="2874.6025000000004"/>
  </r>
  <r>
    <x v="189"/>
    <n v="72960"/>
    <n v="6080"/>
    <n v="506.66666666666669"/>
    <n v="376.96"/>
    <n v="88.160000000000011"/>
    <n v="249.28"/>
    <n v="4858.9333333333334"/>
    <m/>
    <m/>
    <n v="485.89333333333337"/>
    <n v="4373.04"/>
  </r>
  <r>
    <x v="190"/>
    <n v="22660.000000000004"/>
    <n v="1888.3333333333337"/>
    <n v="157.36111111111114"/>
    <n v="117.0766666666667"/>
    <n v="27.380833333333339"/>
    <n v="77.421666666666681"/>
    <n v="1509.093055555556"/>
    <m/>
    <m/>
    <n v="150.90930555555562"/>
    <n v="1358.1837500000004"/>
  </r>
  <r>
    <x v="191"/>
    <n v="47660"/>
    <n v="3971.6666666666665"/>
    <n v="330.97222222222223"/>
    <n v="246.24333333333331"/>
    <n v="57.589166666666671"/>
    <n v="162.83833333333334"/>
    <n v="3174.0236111111112"/>
    <m/>
    <m/>
    <n v="317.40236111111113"/>
    <n v="2856.6212500000001"/>
  </r>
  <r>
    <x v="192"/>
    <n v="183040.00000000003"/>
    <n v="15253.333333333336"/>
    <n v="1271.1111111111113"/>
    <n v="945.70666666666682"/>
    <n v="221.17333333333337"/>
    <n v="625.38666666666677"/>
    <n v="12189.955555555556"/>
    <s v="DR"/>
    <n v="-1352"/>
    <n v="1218.9955555555557"/>
    <n v="9618.9600000000009"/>
  </r>
  <r>
    <x v="193"/>
    <n v="208040.00000000003"/>
    <n v="17336.666666666668"/>
    <n v="1444.7222222222224"/>
    <n v="1074.8733333333334"/>
    <n v="251.38166666666669"/>
    <n v="710.8033333333334"/>
    <n v="13854.886111111113"/>
    <s v="DR"/>
    <n v="-1352"/>
    <n v="1385.4886111111114"/>
    <n v="11117.397500000001"/>
  </r>
  <r>
    <x v="194"/>
    <n v="64240.000000000007"/>
    <n v="5353.3333333333339"/>
    <n v="446.11111111111114"/>
    <n v="331.90666666666669"/>
    <n v="77.623333333333349"/>
    <n v="219.48666666666671"/>
    <n v="4278.2055555555562"/>
    <s v="MA"/>
    <n v="-386"/>
    <n v="427.82055555555564"/>
    <n v="3464.3850000000007"/>
  </r>
  <r>
    <x v="195"/>
    <n v="89240"/>
    <n v="7436.666666666667"/>
    <n v="619.72222222222229"/>
    <n v="461.07333333333332"/>
    <n v="107.83166666666668"/>
    <n v="304.90333333333336"/>
    <n v="5943.13611111111"/>
    <s v="MA"/>
    <n v="-386"/>
    <n v="594.31361111111107"/>
    <n v="4962.8224999999993"/>
  </r>
  <r>
    <x v="196"/>
    <n v="46750.000000000007"/>
    <n v="3895.8333333333339"/>
    <n v="324.65277777777783"/>
    <n v="241.54166666666671"/>
    <n v="56.489583333333343"/>
    <n v="159.72916666666669"/>
    <n v="3113.4201388888896"/>
    <s v="BA"/>
    <n v="-241"/>
    <n v="311.34201388888897"/>
    <n v="2561.0781250000005"/>
  </r>
  <r>
    <x v="197"/>
    <n v="71750"/>
    <n v="5979.166666666667"/>
    <n v="498.26388888888891"/>
    <n v="370.70833333333337"/>
    <n v="86.697916666666671"/>
    <n v="245.14583333333334"/>
    <n v="4778.3506944444453"/>
    <s v="BA"/>
    <n v="-241"/>
    <n v="477.83506944444457"/>
    <n v="4059.5156250000009"/>
  </r>
  <r>
    <x v="198"/>
    <n v="29810.000000000004"/>
    <n v="2484.166666666667"/>
    <n v="207.01388888888891"/>
    <n v="154.01833333333335"/>
    <n v="36.020416666666669"/>
    <n v="101.85083333333336"/>
    <n v="1985.2631944444447"/>
    <m/>
    <m/>
    <n v="198.52631944444448"/>
    <n v="1786.7368750000003"/>
  </r>
  <r>
    <x v="199"/>
    <n v="54810"/>
    <n v="4567.5"/>
    <n v="380.625"/>
    <n v="283.185"/>
    <n v="66.228750000000005"/>
    <n v="187.26750000000001"/>
    <n v="3650.1937499999999"/>
    <m/>
    <m/>
    <n v="365.01937500000003"/>
    <n v="3285.1743750000001"/>
  </r>
  <r>
    <x v="200"/>
    <n v="90090"/>
    <n v="7507.5"/>
    <n v="625.625"/>
    <n v="465.46499999999997"/>
    <n v="108.85875"/>
    <n v="307.8075"/>
    <n v="5999.7437499999996"/>
    <s v="DR"/>
    <n v="-1352"/>
    <n v="599.97437500000001"/>
    <n v="4047.7693749999999"/>
  </r>
  <r>
    <x v="201"/>
    <n v="115090"/>
    <n v="9590.8333333333339"/>
    <n v="799.2361111111112"/>
    <n v="594.63166666666666"/>
    <n v="139.06708333333336"/>
    <n v="393.22416666666669"/>
    <n v="7664.6743055555562"/>
    <s v="DR"/>
    <n v="-1352"/>
    <n v="766.46743055555567"/>
    <n v="5546.2068750000008"/>
  </r>
  <r>
    <x v="202"/>
    <n v="40447"/>
    <n v="3370.5833333333335"/>
    <n v="280.88194444444446"/>
    <n v="208.97616666666667"/>
    <n v="48.873458333333339"/>
    <n v="138.19391666666667"/>
    <n v="2693.6578472222222"/>
    <m/>
    <m/>
    <n v="269.36578472222226"/>
    <n v="2424.2920625000002"/>
  </r>
  <r>
    <x v="203"/>
    <n v="65447"/>
    <n v="5453.916666666667"/>
    <n v="454.4930555555556"/>
    <n v="338.14283333333333"/>
    <n v="79.081791666666675"/>
    <n v="223.61058333333335"/>
    <n v="4358.5884027777784"/>
    <m/>
    <m/>
    <n v="435.85884027777786"/>
    <n v="3922.7295625000006"/>
  </r>
  <r>
    <x v="204"/>
    <n v="31020.000000000004"/>
    <n v="2585.0000000000005"/>
    <n v="215.41666666666671"/>
    <n v="160.27000000000004"/>
    <n v="37.482500000000009"/>
    <n v="105.98500000000003"/>
    <n v="2065.8458333333338"/>
    <m/>
    <m/>
    <n v="206.5845833333334"/>
    <n v="1859.2612500000005"/>
  </r>
  <r>
    <x v="205"/>
    <n v="56020"/>
    <n v="4668.333333333333"/>
    <n v="389.02777777777777"/>
    <n v="289.43666666666667"/>
    <n v="67.69083333333333"/>
    <n v="191.40166666666667"/>
    <n v="3730.7763888888894"/>
    <m/>
    <m/>
    <n v="373.07763888888894"/>
    <n v="3357.6987500000005"/>
  </r>
  <r>
    <x v="206"/>
    <n v="170830"/>
    <n v="14235.833333333334"/>
    <n v="1186.3194444444446"/>
    <n v="882.62166666666667"/>
    <n v="206.41958333333335"/>
    <n v="583.66916666666668"/>
    <n v="11376.803472222222"/>
    <s v="DR"/>
    <n v="-1352"/>
    <n v="1137.6803472222223"/>
    <n v="8887.1231250000001"/>
  </r>
  <r>
    <x v="207"/>
    <n v="195830"/>
    <n v="16319.166666666666"/>
    <n v="1359.9305555555554"/>
    <n v="1011.7883333333333"/>
    <n v="236.62791666666666"/>
    <n v="669.08583333333331"/>
    <n v="13041.734027777778"/>
    <s v="DR"/>
    <n v="-1352"/>
    <n v="1304.1734027777779"/>
    <n v="10385.560625"/>
  </r>
  <r>
    <x v="208"/>
    <n v="64460.000000000007"/>
    <n v="5371.666666666667"/>
    <n v="447.63888888888891"/>
    <n v="333.04333333333335"/>
    <n v="77.889166666666668"/>
    <n v="220.23833333333334"/>
    <n v="4292.8569444444447"/>
    <s v="BA"/>
    <n v="-241"/>
    <n v="429.28569444444452"/>
    <n v="3622.57125"/>
  </r>
  <r>
    <x v="209"/>
    <n v="89460"/>
    <n v="7455"/>
    <n v="621.25"/>
    <n v="462.21"/>
    <n v="108.09750000000001"/>
    <n v="305.65500000000003"/>
    <n v="5957.7875000000004"/>
    <s v="BA"/>
    <n v="-241"/>
    <n v="595.77875000000006"/>
    <n v="5121.00875"/>
  </r>
  <r>
    <x v="210"/>
    <n v="87560"/>
    <n v="7296.666666666667"/>
    <n v="608.05555555555554"/>
    <n v="452.39333333333337"/>
    <n v="105.80166666666668"/>
    <n v="299.16333333333336"/>
    <n v="5831.2527777777786"/>
    <s v="DR"/>
    <n v="-1352"/>
    <n v="583.12527777777791"/>
    <n v="3896.1275000000005"/>
  </r>
  <r>
    <x v="211"/>
    <n v="112560"/>
    <n v="9380"/>
    <n v="781.66666666666663"/>
    <n v="581.55999999999995"/>
    <n v="136.01000000000002"/>
    <n v="384.58000000000004"/>
    <n v="7496.1833333333343"/>
    <s v="DR"/>
    <n v="-1352"/>
    <n v="749.61833333333345"/>
    <n v="5394.5650000000005"/>
  </r>
  <r>
    <x v="212"/>
    <n v="24420.000000000004"/>
    <n v="2035.0000000000002"/>
    <n v="169.58333333333334"/>
    <n v="126.17000000000002"/>
    <n v="29.507500000000004"/>
    <n v="83.435000000000016"/>
    <n v="1626.304166666667"/>
    <m/>
    <m/>
    <n v="162.63041666666672"/>
    <n v="1463.6737500000004"/>
  </r>
  <r>
    <x v="213"/>
    <n v="49420"/>
    <n v="4118.333333333333"/>
    <n v="343.1944444444444"/>
    <n v="255.33666666666664"/>
    <n v="59.715833333333329"/>
    <n v="168.85166666666666"/>
    <n v="3291.2347222222224"/>
    <m/>
    <m/>
    <n v="329.12347222222229"/>
    <n v="2962.1112499999999"/>
  </r>
  <r>
    <x v="214"/>
    <n v="27170.000000000004"/>
    <n v="2264.166666666667"/>
    <n v="188.68055555555557"/>
    <n v="140.37833333333336"/>
    <n v="32.830416666666672"/>
    <n v="92.830833333333345"/>
    <n v="1809.4465277777779"/>
    <s v="BA"/>
    <n v="-241"/>
    <n v="180.9446527777778"/>
    <n v="1387.5018750000002"/>
  </r>
  <r>
    <x v="215"/>
    <n v="52170"/>
    <n v="4347.5"/>
    <n v="362.29166666666669"/>
    <n v="269.54500000000002"/>
    <n v="63.03875"/>
    <n v="178.2475"/>
    <n v="3474.3770833333333"/>
    <s v="BA"/>
    <n v="-241"/>
    <n v="347.43770833333338"/>
    <n v="2885.9393749999999"/>
  </r>
  <r>
    <x v="216"/>
    <n v="58850.000000000007"/>
    <n v="4904.166666666667"/>
    <n v="408.6805555555556"/>
    <n v="304.05833333333334"/>
    <n v="71.11041666666668"/>
    <n v="201.07083333333335"/>
    <n v="3919.2465277777783"/>
    <s v="MA"/>
    <n v="-386"/>
    <n v="391.92465277777785"/>
    <n v="3141.3218750000005"/>
  </r>
  <r>
    <x v="217"/>
    <n v="83850"/>
    <n v="6987.5"/>
    <n v="582.29166666666663"/>
    <n v="433.22500000000002"/>
    <n v="101.31875000000001"/>
    <n v="286.48750000000001"/>
    <n v="5584.1770833333321"/>
    <s v="MA"/>
    <n v="-386"/>
    <n v="558.41770833333328"/>
    <n v="4639.7593749999987"/>
  </r>
  <r>
    <x v="218"/>
    <n v="148610"/>
    <n v="12384.166666666666"/>
    <n v="1032.0138888888889"/>
    <n v="767.81833333333327"/>
    <n v="179.57041666666666"/>
    <n v="507.75083333333333"/>
    <n v="9897.0131944444438"/>
    <m/>
    <m/>
    <n v="989.70131944444438"/>
    <n v="8907.3118749999994"/>
  </r>
  <r>
    <x v="219"/>
    <n v="173610"/>
    <n v="14467.5"/>
    <n v="1205.625"/>
    <n v="896.98500000000001"/>
    <n v="209.77875"/>
    <n v="593.16750000000002"/>
    <n v="11561.94375"/>
    <m/>
    <m/>
    <n v="1156.194375"/>
    <n v="10405.749374999999"/>
  </r>
  <r>
    <x v="220"/>
    <n v="59070.000000000007"/>
    <n v="4922.5000000000009"/>
    <n v="410.20833333333343"/>
    <n v="305.19500000000005"/>
    <n v="71.376250000000013"/>
    <n v="201.82250000000005"/>
    <n v="3933.8979166666677"/>
    <s v="BA"/>
    <n v="-241"/>
    <n v="393.38979166666678"/>
    <n v="3299.5081250000007"/>
  </r>
  <r>
    <x v="221"/>
    <n v="84070"/>
    <n v="7005.833333333333"/>
    <n v="583.81944444444446"/>
    <n v="434.36166666666662"/>
    <n v="101.58458333333333"/>
    <n v="287.23916666666668"/>
    <n v="5598.8284722222224"/>
    <s v="BA"/>
    <n v="-241"/>
    <n v="559.88284722222227"/>
    <n v="4797.9456250000003"/>
  </r>
  <r>
    <x v="222"/>
    <n v="44297"/>
    <n v="3691.4166666666665"/>
    <n v="307.61805555555554"/>
    <n v="228.86783333333332"/>
    <n v="53.525541666666669"/>
    <n v="151.34808333333334"/>
    <n v="2950.0571527777774"/>
    <m/>
    <m/>
    <n v="295.00571527777777"/>
    <n v="2655.0514374999998"/>
  </r>
  <r>
    <x v="223"/>
    <n v="69297"/>
    <n v="5774.75"/>
    <n v="481.22916666666669"/>
    <n v="358.03449999999998"/>
    <n v="83.733874999999998"/>
    <n v="236.76475000000002"/>
    <n v="4614.9877083333331"/>
    <m/>
    <m/>
    <n v="461.49877083333331"/>
    <n v="4153.4889375000002"/>
  </r>
  <r>
    <x v="224"/>
    <n v="45639.000000000007"/>
    <n v="3803.2500000000005"/>
    <n v="316.93750000000006"/>
    <n v="235.80150000000003"/>
    <n v="55.14712500000001"/>
    <n v="155.93325000000002"/>
    <n v="3039.4306250000004"/>
    <m/>
    <m/>
    <n v="303.94306250000005"/>
    <n v="2735.4875625000004"/>
  </r>
  <r>
    <x v="225"/>
    <n v="70639"/>
    <n v="5886.583333333333"/>
    <n v="490.54861111111109"/>
    <n v="364.96816666666666"/>
    <n v="85.355458333333331"/>
    <n v="241.34991666666667"/>
    <n v="4704.3611805555547"/>
    <m/>
    <m/>
    <n v="470.43611805555548"/>
    <n v="4233.9250624999995"/>
  </r>
  <r>
    <x v="226"/>
    <n v="41030"/>
    <n v="3419.1666666666665"/>
    <n v="284.93055555555554"/>
    <n v="211.98833333333332"/>
    <n v="49.577916666666667"/>
    <n v="140.18583333333333"/>
    <n v="2732.4840277777776"/>
    <s v="BA"/>
    <n v="-241"/>
    <n v="273.24840277777776"/>
    <n v="2218.2356249999998"/>
  </r>
  <r>
    <x v="227"/>
    <n v="66030"/>
    <n v="5502.5"/>
    <n v="458.54166666666669"/>
    <n v="341.15499999999997"/>
    <n v="79.78625000000001"/>
    <n v="225.60250000000002"/>
    <n v="4397.4145833333332"/>
    <s v="BA"/>
    <n v="-241"/>
    <n v="439.74145833333336"/>
    <n v="3716.6731249999998"/>
  </r>
  <r>
    <x v="228"/>
    <n v="28974.000000000004"/>
    <n v="2414.5000000000005"/>
    <n v="201.20833333333337"/>
    <n v="149.69900000000004"/>
    <n v="35.010250000000006"/>
    <n v="98.994500000000016"/>
    <n v="1929.5879166666668"/>
    <m/>
    <m/>
    <n v="192.95879166666668"/>
    <n v="1736.6291250000002"/>
  </r>
  <r>
    <x v="229"/>
    <n v="53974"/>
    <n v="4497.833333333333"/>
    <n v="374.8194444444444"/>
    <n v="278.86566666666664"/>
    <n v="65.218583333333328"/>
    <n v="184.41116666666667"/>
    <n v="3594.518472222222"/>
    <m/>
    <m/>
    <n v="359.45184722222223"/>
    <n v="3235.0666249999999"/>
  </r>
  <r>
    <x v="230"/>
    <n v="26400.000000000004"/>
    <n v="2200.0000000000005"/>
    <n v="183.33333333333337"/>
    <n v="136.40000000000003"/>
    <n v="31.900000000000009"/>
    <n v="90.200000000000017"/>
    <n v="1758.1666666666667"/>
    <s v="Assoc"/>
    <n v="-86"/>
    <n v="175.81666666666669"/>
    <n v="1496.3500000000001"/>
  </r>
  <r>
    <x v="231"/>
    <n v="51400"/>
    <n v="4283.333333333333"/>
    <n v="356.9444444444444"/>
    <n v="265.56666666666666"/>
    <n v="62.108333333333334"/>
    <n v="175.61666666666667"/>
    <n v="3423.0972222222222"/>
    <s v="Assoc"/>
    <n v="-86"/>
    <n v="342.30972222222226"/>
    <n v="2994.7874999999999"/>
  </r>
  <r>
    <x v="232"/>
    <n v="64900.000000000007"/>
    <n v="5408.3333333333339"/>
    <n v="450.69444444444451"/>
    <n v="335.31666666666672"/>
    <n v="78.420833333333348"/>
    <n v="221.7416666666667"/>
    <n v="4322.1597222222226"/>
    <s v="BA"/>
    <n v="-241"/>
    <n v="432.21597222222226"/>
    <n v="3648.9437500000004"/>
  </r>
  <r>
    <x v="233"/>
    <n v="89900"/>
    <n v="7491.666666666667"/>
    <n v="624.30555555555554"/>
    <n v="464.48333333333335"/>
    <n v="108.62916666666668"/>
    <n v="307.15833333333336"/>
    <n v="5987.0902777777774"/>
    <s v="BA"/>
    <n v="-241"/>
    <n v="598.70902777777781"/>
    <n v="5147.3812499999995"/>
  </r>
  <r>
    <x v="234"/>
    <n v="166870"/>
    <n v="13905.833333333334"/>
    <n v="1158.8194444444446"/>
    <n v="862.16166666666675"/>
    <n v="201.63458333333335"/>
    <n v="570.13916666666671"/>
    <n v="11113.078472222223"/>
    <s v="DR"/>
    <n v="-1352"/>
    <n v="1111.3078472222223"/>
    <n v="8649.770625000001"/>
  </r>
  <r>
    <x v="235"/>
    <n v="191870"/>
    <n v="15989.166666666666"/>
    <n v="1332.4305555555554"/>
    <n v="991.32833333333326"/>
    <n v="231.84291666666667"/>
    <n v="655.55583333333334"/>
    <n v="12778.009027777778"/>
    <s v="DR"/>
    <n v="-1352"/>
    <n v="1277.800902777778"/>
    <n v="10148.208125000001"/>
  </r>
  <r>
    <x v="236"/>
    <n v="68530"/>
    <n v="5710.833333333333"/>
    <n v="475.90277777777777"/>
    <n v="354.07166666666666"/>
    <n v="82.807083333333338"/>
    <n v="234.14416666666668"/>
    <n v="4563.9076388888889"/>
    <s v="DR"/>
    <n v="-751"/>
    <n v="456.3907638888889"/>
    <n v="3356.5168749999998"/>
  </r>
  <r>
    <x v="237"/>
    <n v="93530"/>
    <n v="7794.166666666667"/>
    <n v="649.51388888888891"/>
    <n v="483.23833333333334"/>
    <n v="113.01541666666668"/>
    <n v="319.56083333333333"/>
    <n v="6228.8381944444445"/>
    <s v="DR"/>
    <n v="-751"/>
    <n v="622.8838194444445"/>
    <n v="4854.9543750000003"/>
  </r>
  <r>
    <x v="238"/>
    <n v="63470.000000000007"/>
    <n v="5289.166666666667"/>
    <n v="440.76388888888891"/>
    <n v="327.92833333333334"/>
    <n v="76.692916666666676"/>
    <n v="216.85583333333335"/>
    <n v="4226.9256944444451"/>
    <s v="BA"/>
    <n v="-241"/>
    <n v="422.69256944444453"/>
    <n v="3563.2331250000007"/>
  </r>
  <r>
    <x v="239"/>
    <n v="88470"/>
    <n v="7372.5"/>
    <n v="614.375"/>
    <n v="457.09499999999997"/>
    <n v="106.90125"/>
    <n v="302.27250000000004"/>
    <n v="5891.8562499999998"/>
    <s v="BA"/>
    <n v="-241"/>
    <n v="589.18562499999996"/>
    <n v="5061.6706249999997"/>
  </r>
  <r>
    <x v="240"/>
    <n v="37422"/>
    <n v="3118.5"/>
    <n v="259.875"/>
    <n v="193.34700000000001"/>
    <n v="45.218250000000005"/>
    <n v="127.85850000000001"/>
    <n v="2492.2012500000001"/>
    <m/>
    <m/>
    <n v="249.22012500000002"/>
    <n v="2242.9811250000002"/>
  </r>
  <r>
    <x v="241"/>
    <n v="62422"/>
    <n v="5201.833333333333"/>
    <n v="433.48611111111109"/>
    <n v="322.51366666666667"/>
    <n v="75.426583333333326"/>
    <n v="213.27516666666665"/>
    <n v="4157.1318055555557"/>
    <m/>
    <m/>
    <n v="415.7131805555556"/>
    <n v="3741.4186250000002"/>
  </r>
  <r>
    <x v="242"/>
    <n v="21890"/>
    <n v="1824.1666666666667"/>
    <n v="152.01388888888889"/>
    <n v="113.09833333333334"/>
    <n v="26.450416666666669"/>
    <n v="74.790833333333339"/>
    <n v="1457.8131944444447"/>
    <m/>
    <m/>
    <n v="145.78131944444448"/>
    <n v="1312.0318750000001"/>
  </r>
  <r>
    <x v="243"/>
    <n v="46890"/>
    <n v="3907.5"/>
    <n v="325.625"/>
    <n v="242.26499999999999"/>
    <n v="56.658750000000005"/>
    <n v="160.20750000000001"/>
    <n v="3122.7437500000001"/>
    <m/>
    <m/>
    <n v="312.27437500000002"/>
    <n v="2810.4693750000001"/>
  </r>
  <r>
    <x v="244"/>
    <n v="40601"/>
    <n v="3383.4166666666665"/>
    <n v="281.95138888888886"/>
    <n v="209.77183333333332"/>
    <n v="49.059541666666668"/>
    <n v="138.72008333333332"/>
    <n v="2703.9138194444449"/>
    <m/>
    <m/>
    <n v="270.3913819444445"/>
    <n v="2433.5224375000003"/>
  </r>
  <r>
    <x v="245"/>
    <n v="65601"/>
    <n v="5466.75"/>
    <n v="455.5625"/>
    <n v="338.93849999999998"/>
    <n v="79.267875000000004"/>
    <n v="224.13675000000001"/>
    <n v="4368.8443750000006"/>
    <m/>
    <m/>
    <n v="436.8844375000001"/>
    <n v="3931.9599375000007"/>
  </r>
  <r>
    <x v="246"/>
    <n v="21450"/>
    <n v="1787.5"/>
    <n v="148.95833333333334"/>
    <n v="110.825"/>
    <n v="25.918750000000003"/>
    <n v="73.287500000000009"/>
    <n v="1428.5104166666667"/>
    <m/>
    <m/>
    <n v="142.85104166666667"/>
    <n v="1285.6593750000002"/>
  </r>
  <r>
    <x v="247"/>
    <n v="46450"/>
    <n v="3870.8333333333335"/>
    <n v="322.56944444444446"/>
    <n v="239.99166666666667"/>
    <n v="56.127083333333339"/>
    <n v="158.70416666666668"/>
    <n v="3093.4409722222222"/>
    <m/>
    <m/>
    <n v="309.34409722222222"/>
    <n v="2784.0968750000002"/>
  </r>
  <r>
    <x v="248"/>
    <n v="56760.000000000007"/>
    <n v="4730.0000000000009"/>
    <n v="394.16666666666674"/>
    <n v="293.26000000000005"/>
    <n v="68.585000000000022"/>
    <n v="193.93000000000004"/>
    <n v="3780.0583333333338"/>
    <s v="BA"/>
    <n v="-241"/>
    <n v="378.00583333333338"/>
    <n v="3161.0525000000007"/>
  </r>
  <r>
    <x v="249"/>
    <n v="81760"/>
    <n v="6813.333333333333"/>
    <n v="567.77777777777771"/>
    <n v="422.42666666666662"/>
    <n v="98.793333333333337"/>
    <n v="279.34666666666669"/>
    <n v="5444.98888888889"/>
    <s v="BA"/>
    <n v="-241"/>
    <n v="544.49888888888904"/>
    <n v="4659.4900000000007"/>
  </r>
  <r>
    <x v="250"/>
    <n v="32780"/>
    <n v="2731.6666666666665"/>
    <n v="227.63888888888889"/>
    <n v="169.36333333333332"/>
    <n v="39.609166666666667"/>
    <n v="111.99833333333333"/>
    <n v="2183.0569444444445"/>
    <s v="BA"/>
    <n v="-241"/>
    <n v="218.30569444444447"/>
    <n v="1723.75125"/>
  </r>
  <r>
    <x v="251"/>
    <n v="57780"/>
    <n v="4815"/>
    <n v="401.25"/>
    <n v="298.52999999999997"/>
    <n v="69.81750000000001"/>
    <n v="197.41500000000002"/>
    <n v="3847.9875000000002"/>
    <s v="BA"/>
    <n v="-241"/>
    <n v="384.79875000000004"/>
    <n v="3222.1887500000003"/>
  </r>
  <r>
    <x v="252"/>
    <n v="25872.000000000004"/>
    <n v="2156.0000000000005"/>
    <n v="179.66666666666671"/>
    <n v="133.67200000000003"/>
    <n v="31.262000000000008"/>
    <n v="88.396000000000029"/>
    <n v="1723.0033333333338"/>
    <m/>
    <m/>
    <n v="172.30033333333338"/>
    <n v="1550.7030000000004"/>
  </r>
  <r>
    <x v="253"/>
    <n v="50872"/>
    <n v="4239.333333333333"/>
    <n v="353.27777777777777"/>
    <n v="262.83866666666665"/>
    <n v="61.470333333333329"/>
    <n v="173.81266666666667"/>
    <n v="3387.9338888888888"/>
    <m/>
    <m/>
    <n v="338.7933888888889"/>
    <n v="3049.1405"/>
  </r>
  <r>
    <x v="254"/>
    <n v="37510"/>
    <n v="3125.8333333333335"/>
    <n v="260.48611111111114"/>
    <n v="193.80166666666668"/>
    <n v="45.324583333333337"/>
    <n v="128.15916666666669"/>
    <n v="2498.0618055555551"/>
    <s v="BA"/>
    <n v="-241"/>
    <n v="249.80618055555553"/>
    <n v="2007.2556249999996"/>
  </r>
  <r>
    <x v="255"/>
    <n v="62510"/>
    <n v="5209.166666666667"/>
    <n v="434.09722222222223"/>
    <n v="322.96833333333336"/>
    <n v="75.532916666666679"/>
    <n v="213.57583333333335"/>
    <n v="4162.9923611111108"/>
    <s v="BA"/>
    <n v="-241"/>
    <n v="416.2992361111111"/>
    <n v="3505.6931249999998"/>
  </r>
  <r>
    <x v="256"/>
    <n v="46750.000000000007"/>
    <n v="3895.8333333333339"/>
    <n v="324.65277777777783"/>
    <n v="241.54166666666671"/>
    <n v="56.489583333333343"/>
    <n v="159.72916666666669"/>
    <n v="3113.4201388888896"/>
    <m/>
    <m/>
    <n v="311.34201388888897"/>
    <n v="2802.0781250000005"/>
  </r>
  <r>
    <x v="257"/>
    <n v="71750"/>
    <n v="5979.166666666667"/>
    <n v="498.26388888888891"/>
    <n v="370.70833333333337"/>
    <n v="86.697916666666671"/>
    <n v="245.14583333333334"/>
    <n v="4778.3506944444453"/>
    <m/>
    <m/>
    <n v="477.83506944444457"/>
    <n v="4300.5156250000009"/>
  </r>
  <r>
    <x v="258"/>
    <n v="24750.000000000004"/>
    <n v="2062.5000000000005"/>
    <n v="171.87500000000003"/>
    <n v="127.87500000000003"/>
    <n v="29.906250000000007"/>
    <n v="84.562500000000028"/>
    <n v="1648.2812500000005"/>
    <m/>
    <m/>
    <n v="164.82812500000006"/>
    <n v="1483.4531250000005"/>
  </r>
  <r>
    <x v="259"/>
    <n v="49750"/>
    <n v="4145.833333333333"/>
    <n v="345.48611111111109"/>
    <n v="257.04166666666663"/>
    <n v="60.114583333333329"/>
    <n v="169.97916666666666"/>
    <n v="3313.2118055555552"/>
    <m/>
    <m/>
    <n v="331.32118055555554"/>
    <n v="2981.8906249999995"/>
  </r>
  <r>
    <x v="260"/>
    <n v="23760.000000000004"/>
    <n v="1980.0000000000002"/>
    <n v="165.00000000000003"/>
    <n v="122.76000000000002"/>
    <n v="28.710000000000004"/>
    <n v="81.180000000000007"/>
    <n v="1582.3500000000001"/>
    <m/>
    <m/>
    <n v="158.23500000000001"/>
    <n v="1424.1150000000002"/>
  </r>
  <r>
    <x v="261"/>
    <n v="48760"/>
    <n v="4063.3333333333335"/>
    <n v="338.61111111111114"/>
    <n v="251.92666666666668"/>
    <n v="58.918333333333337"/>
    <n v="166.59666666666669"/>
    <n v="3247.2805555555551"/>
    <m/>
    <m/>
    <n v="324.72805555555556"/>
    <n v="2922.5524999999998"/>
  </r>
  <r>
    <x v="262"/>
    <n v="50820.000000000007"/>
    <n v="4235.0000000000009"/>
    <n v="352.91666666666674"/>
    <n v="262.57000000000005"/>
    <n v="61.407500000000013"/>
    <n v="173.63500000000005"/>
    <n v="3384.4708333333338"/>
    <m/>
    <m/>
    <n v="338.44708333333341"/>
    <n v="3046.0237500000003"/>
  </r>
  <r>
    <x v="263"/>
    <n v="75820"/>
    <n v="6318.333333333333"/>
    <n v="526.52777777777771"/>
    <n v="391.73666666666662"/>
    <n v="91.615833333333327"/>
    <n v="259.05166666666668"/>
    <n v="5049.4013888888894"/>
    <m/>
    <m/>
    <n v="504.94013888888895"/>
    <n v="4544.4612500000003"/>
  </r>
  <r>
    <x v="264"/>
    <n v="35640"/>
    <n v="2970"/>
    <n v="247.5"/>
    <n v="184.14"/>
    <n v="43.065000000000005"/>
    <n v="121.77000000000001"/>
    <n v="2373.5250000000001"/>
    <s v="BA"/>
    <n v="-241"/>
    <n v="237.35250000000002"/>
    <n v="1895.1725000000001"/>
  </r>
  <r>
    <x v="265"/>
    <n v="60640"/>
    <n v="5053.333333333333"/>
    <n v="421.11111111111109"/>
    <n v="313.30666666666667"/>
    <n v="73.273333333333326"/>
    <n v="207.18666666666667"/>
    <n v="4038.4555555555553"/>
    <s v="BA"/>
    <n v="-241"/>
    <n v="403.84555555555556"/>
    <n v="3393.6099999999997"/>
  </r>
  <r>
    <x v="266"/>
    <n v="55990.000000000007"/>
    <n v="4665.8333333333339"/>
    <n v="388.81944444444451"/>
    <n v="289.28166666666669"/>
    <n v="67.654583333333349"/>
    <n v="191.29916666666671"/>
    <n v="3728.7784722222227"/>
    <s v="DR"/>
    <n v="-751"/>
    <n v="372.87784722222227"/>
    <n v="2604.9006250000002"/>
  </r>
  <r>
    <x v="267"/>
    <n v="80990"/>
    <n v="6749.166666666667"/>
    <n v="562.43055555555554"/>
    <n v="418.44833333333332"/>
    <n v="97.862916666666678"/>
    <n v="276.71583333333336"/>
    <n v="5393.709027777777"/>
    <s v="DR"/>
    <n v="-751"/>
    <n v="539.3709027777777"/>
    <n v="4103.3381249999993"/>
  </r>
  <r>
    <x v="268"/>
    <n v="44473"/>
    <n v="3706.0833333333335"/>
    <n v="308.84027777777777"/>
    <n v="229.77716666666669"/>
    <n v="53.73820833333334"/>
    <n v="151.94941666666668"/>
    <n v="2961.7782638888889"/>
    <s v="BA"/>
    <n v="-241"/>
    <n v="296.17782638888889"/>
    <n v="2424.6004375000002"/>
  </r>
  <r>
    <x v="269"/>
    <n v="69473"/>
    <n v="5789.416666666667"/>
    <n v="482.45138888888891"/>
    <n v="358.94383333333337"/>
    <n v="83.946541666666675"/>
    <n v="237.36608333333336"/>
    <n v="4626.708819444445"/>
    <s v="BA"/>
    <n v="-241"/>
    <n v="462.67088194444455"/>
    <n v="3923.0379375000002"/>
  </r>
  <r>
    <x v="270"/>
    <n v="27610.000000000004"/>
    <n v="2300.8333333333335"/>
    <n v="191.73611111111111"/>
    <n v="142.65166666666667"/>
    <n v="33.362083333333338"/>
    <n v="94.334166666666675"/>
    <n v="1838.7493055555553"/>
    <s v="BA"/>
    <n v="-241"/>
    <n v="183.87493055555555"/>
    <n v="1413.8743749999999"/>
  </r>
  <r>
    <x v="271"/>
    <n v="52610"/>
    <n v="4384.166666666667"/>
    <n v="365.34722222222223"/>
    <n v="271.81833333333333"/>
    <n v="63.570416666666674"/>
    <n v="179.75083333333336"/>
    <n v="3503.6798611111117"/>
    <s v="BA"/>
    <n v="-241"/>
    <n v="350.36798611111118"/>
    <n v="2912.3118750000003"/>
  </r>
  <r>
    <x v="272"/>
    <n v="18150"/>
    <n v="1512.5"/>
    <n v="126.04166666666667"/>
    <n v="93.775000000000006"/>
    <n v="21.931250000000002"/>
    <n v="62.012500000000003"/>
    <n v="1208.739583333333"/>
    <m/>
    <m/>
    <n v="120.87395833333331"/>
    <n v="1087.8656249999997"/>
  </r>
  <r>
    <x v="273"/>
    <n v="43150"/>
    <n v="3595.8333333333335"/>
    <n v="299.65277777777777"/>
    <n v="222.94166666666666"/>
    <n v="52.139583333333341"/>
    <n v="147.42916666666667"/>
    <n v="2873.6701388888891"/>
    <m/>
    <m/>
    <n v="287.36701388888895"/>
    <n v="2586.3031250000004"/>
  </r>
  <r>
    <x v="274"/>
    <n v="18150"/>
    <n v="1512.5"/>
    <n v="126.04166666666667"/>
    <n v="93.775000000000006"/>
    <n v="21.931250000000002"/>
    <n v="62.012500000000003"/>
    <n v="1208.739583333333"/>
    <m/>
    <m/>
    <n v="120.87395833333331"/>
    <n v="1087.8656249999997"/>
  </r>
  <r>
    <x v="275"/>
    <n v="43150"/>
    <n v="3595.8333333333335"/>
    <n v="299.65277777777777"/>
    <n v="222.94166666666666"/>
    <n v="52.139583333333341"/>
    <n v="147.42916666666667"/>
    <n v="2873.6701388888891"/>
    <m/>
    <m/>
    <n v="287.36701388888895"/>
    <n v="2586.3031250000004"/>
  </r>
  <r>
    <x v="276"/>
    <n v="21340"/>
    <n v="1778.3333333333333"/>
    <n v="148.19444444444443"/>
    <n v="110.25666666666666"/>
    <n v="25.785833333333333"/>
    <n v="72.911666666666662"/>
    <n v="1421.1847222222223"/>
    <m/>
    <m/>
    <n v="142.11847222222224"/>
    <n v="1279.0662500000001"/>
  </r>
  <r>
    <x v="277"/>
    <n v="46340"/>
    <n v="3861.6666666666665"/>
    <n v="321.80555555555554"/>
    <n v="239.42333333333332"/>
    <n v="55.994166666666665"/>
    <n v="158.32833333333335"/>
    <n v="3086.1152777777775"/>
    <m/>
    <m/>
    <n v="308.61152777777778"/>
    <n v="2777.5037499999999"/>
  </r>
  <r>
    <x v="278"/>
    <n v="30360.000000000004"/>
    <n v="2530.0000000000005"/>
    <n v="210.83333333333337"/>
    <n v="156.86000000000001"/>
    <n v="36.685000000000009"/>
    <n v="103.73000000000002"/>
    <n v="2021.8916666666669"/>
    <s v="BA"/>
    <n v="-241"/>
    <n v="202.18916666666669"/>
    <n v="1578.7025000000001"/>
  </r>
  <r>
    <x v="279"/>
    <n v="55360"/>
    <n v="4613.333333333333"/>
    <n v="384.4444444444444"/>
    <n v="286.02666666666664"/>
    <n v="66.893333333333331"/>
    <n v="189.14666666666668"/>
    <n v="3686.8222222222221"/>
    <s v="BA"/>
    <n v="-241"/>
    <n v="368.68222222222221"/>
    <n v="3077.14"/>
  </r>
  <r>
    <x v="280"/>
    <n v="41921"/>
    <n v="3493.4166666666665"/>
    <n v="291.11805555555554"/>
    <n v="216.59183333333331"/>
    <n v="50.654541666666667"/>
    <n v="143.23008333333334"/>
    <n v="2791.8221527777773"/>
    <m/>
    <m/>
    <n v="279.18221527777774"/>
    <n v="2512.6399374999996"/>
  </r>
  <r>
    <x v="281"/>
    <n v="66921"/>
    <n v="5576.75"/>
    <n v="464.72916666666669"/>
    <n v="345.75849999999997"/>
    <n v="80.862875000000003"/>
    <n v="228.64675"/>
    <n v="4456.7527083333334"/>
    <m/>
    <m/>
    <n v="445.67527083333334"/>
    <n v="4011.0774375000001"/>
  </r>
  <r>
    <x v="282"/>
    <n v="29634.000000000004"/>
    <n v="2469.5000000000005"/>
    <n v="205.79166666666671"/>
    <n v="153.10900000000004"/>
    <n v="35.807750000000006"/>
    <n v="101.24950000000003"/>
    <n v="1973.5420833333339"/>
    <m/>
    <m/>
    <n v="197.35420833333342"/>
    <n v="1776.1878750000005"/>
  </r>
  <r>
    <x v="283"/>
    <n v="54634"/>
    <n v="4552.833333333333"/>
    <n v="379.40277777777777"/>
    <n v="282.27566666666667"/>
    <n v="66.016083333333327"/>
    <n v="186.66616666666667"/>
    <n v="3638.4726388888889"/>
    <m/>
    <m/>
    <n v="363.8472638888889"/>
    <n v="3274.6253750000001"/>
  </r>
  <r>
    <x v="284"/>
    <n v="61204.000000000007"/>
    <n v="5100.3333333333339"/>
    <n v="425.02777777777783"/>
    <n v="316.22066666666672"/>
    <n v="73.95483333333334"/>
    <n v="209.11366666666669"/>
    <n v="4076.0163888888897"/>
    <s v="DR"/>
    <n v="-751"/>
    <n v="407.601638888889"/>
    <n v="2917.4147500000008"/>
  </r>
  <r>
    <x v="285"/>
    <n v="86204"/>
    <n v="7183.666666666667"/>
    <n v="598.63888888888891"/>
    <n v="445.38733333333334"/>
    <n v="104.16316666666668"/>
    <n v="294.53033333333337"/>
    <n v="5740.9469444444458"/>
    <s v="DR"/>
    <n v="-751"/>
    <n v="574.0946944444446"/>
    <n v="4415.8522500000008"/>
  </r>
  <r>
    <x v="286"/>
    <n v="70400"/>
    <n v="5866.666666666667"/>
    <n v="488.88888888888891"/>
    <n v="363.73333333333335"/>
    <n v="85.066666666666677"/>
    <n v="240.53333333333336"/>
    <n v="4688.4444444444443"/>
    <s v="DR"/>
    <n v="-1352"/>
    <n v="468.84444444444443"/>
    <n v="2867.6"/>
  </r>
  <r>
    <x v="287"/>
    <n v="95400"/>
    <n v="7950"/>
    <n v="662.5"/>
    <n v="492.9"/>
    <n v="115.27500000000001"/>
    <n v="325.95"/>
    <n v="6353.3750000000009"/>
    <s v="DR"/>
    <n v="-1352"/>
    <n v="635.33750000000009"/>
    <n v="4366.0375000000004"/>
  </r>
  <r>
    <x v="288"/>
    <n v="29887.000000000004"/>
    <n v="2490.5833333333335"/>
    <n v="207.54861111111111"/>
    <n v="154.41616666666667"/>
    <n v="36.113458333333334"/>
    <n v="102.11391666666668"/>
    <n v="1990.3911805555554"/>
    <s v="Assoc"/>
    <n v="-86"/>
    <n v="199.03911805555555"/>
    <n v="1705.3520624999999"/>
  </r>
  <r>
    <x v="289"/>
    <n v="54887"/>
    <n v="4573.916666666667"/>
    <n v="381.15972222222223"/>
    <n v="283.58283333333333"/>
    <n v="66.32179166666667"/>
    <n v="187.53058333333334"/>
    <n v="3655.321736111111"/>
    <s v="Assoc"/>
    <n v="-86"/>
    <n v="365.53217361111115"/>
    <n v="3203.7895625000001"/>
  </r>
  <r>
    <x v="290"/>
    <n v="19360"/>
    <n v="1613.3333333333333"/>
    <n v="134.44444444444443"/>
    <n v="100.02666666666666"/>
    <n v="23.393333333333334"/>
    <n v="66.146666666666661"/>
    <n v="1289.3222222222221"/>
    <m/>
    <m/>
    <n v="128.93222222222221"/>
    <n v="1160.3899999999999"/>
  </r>
  <r>
    <x v="291"/>
    <n v="44360"/>
    <n v="3696.6666666666665"/>
    <n v="308.05555555555554"/>
    <n v="229.19333333333333"/>
    <n v="53.601666666666667"/>
    <n v="151.56333333333333"/>
    <n v="2954.2527777777777"/>
    <m/>
    <m/>
    <n v="295.42527777777781"/>
    <n v="2658.8274999999999"/>
  </r>
  <r>
    <x v="292"/>
    <n v="29920.000000000004"/>
    <n v="2493.3333333333335"/>
    <n v="207.7777777777778"/>
    <n v="154.58666666666667"/>
    <n v="36.153333333333336"/>
    <n v="102.22666666666667"/>
    <n v="1992.5888888888892"/>
    <m/>
    <m/>
    <n v="199.25888888888892"/>
    <n v="1793.3300000000004"/>
  </r>
  <r>
    <x v="293"/>
    <n v="54920"/>
    <n v="4576.666666666667"/>
    <n v="381.38888888888891"/>
    <n v="283.75333333333333"/>
    <n v="66.361666666666679"/>
    <n v="187.64333333333335"/>
    <n v="3657.5194444444451"/>
    <m/>
    <m/>
    <n v="365.75194444444452"/>
    <n v="3291.7675000000004"/>
  </r>
  <r>
    <x v="294"/>
    <n v="33000"/>
    <n v="2750"/>
    <n v="229.16666666666666"/>
    <n v="170.5"/>
    <n v="39.875"/>
    <n v="112.75"/>
    <n v="2197.7083333333335"/>
    <m/>
    <m/>
    <n v="219.77083333333337"/>
    <n v="1977.9375"/>
  </r>
  <r>
    <x v="295"/>
    <n v="58000"/>
    <n v="4833.333333333333"/>
    <n v="402.77777777777777"/>
    <n v="299.66666666666663"/>
    <n v="70.083333333333329"/>
    <n v="198.16666666666666"/>
    <n v="3862.6388888888887"/>
    <m/>
    <m/>
    <n v="386.26388888888891"/>
    <n v="3476.375"/>
  </r>
  <r>
    <x v="296"/>
    <n v="19800"/>
    <n v="1650"/>
    <n v="137.5"/>
    <n v="102.3"/>
    <n v="23.925000000000001"/>
    <n v="67.650000000000006"/>
    <n v="1318.625"/>
    <m/>
    <m/>
    <n v="131.86250000000001"/>
    <n v="1186.7625"/>
  </r>
  <r>
    <x v="297"/>
    <n v="44800"/>
    <n v="3733.3333333333335"/>
    <n v="311.11111111111114"/>
    <n v="231.46666666666667"/>
    <n v="54.13333333333334"/>
    <n v="153.06666666666669"/>
    <n v="2983.5555555555557"/>
    <m/>
    <m/>
    <n v="298.35555555555555"/>
    <n v="2685.200000000000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dataOnRows="1" applyNumberFormats="0" applyBorderFormats="0" applyFontFormats="0" applyPatternFormats="0" applyAlignmentFormats="0" applyWidthHeightFormats="1" dataCaption="Values" updatedVersion="5" minRefreshableVersion="3" showDrill="0" itemPrintTitles="1" createdVersion="4" indent="0" showHeaders="0" compact="0" outline="1" outlineData="1" compactData="0" multipleFieldFilters="0">
  <location ref="A18:B28" firstHeaderRow="0" firstDataRow="0" firstDataCol="1" rowPageCount="1" colPageCount="1"/>
  <pivotFields count="12">
    <pivotField axis="axisPage" compact="0" subtotalTop="0" showAll="0" defaultSubtotal="0">
      <items count="298">
        <item x="0"/>
        <item x="1"/>
        <item x="2"/>
        <item x="3"/>
        <item x="4"/>
        <item x="5"/>
        <item x="6"/>
        <item x="7"/>
        <item x="8"/>
        <item x="9"/>
        <item x="10"/>
        <item x="11"/>
        <item x="12"/>
        <item x="13"/>
        <item x="14"/>
        <item x="15"/>
        <item x="16"/>
        <item x="17"/>
        <item x="18"/>
        <item x="19"/>
        <item x="20"/>
        <item x="21"/>
        <item x="22"/>
        <item x="23"/>
        <item x="28"/>
        <item x="29"/>
        <item x="24"/>
        <item x="25"/>
        <item x="30"/>
        <item x="31"/>
        <item x="26"/>
        <item x="27"/>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s>
    </pivotField>
    <pivotField dataField="1" compact="0" numFmtId="43" showAll="0"/>
    <pivotField dataField="1" compact="0" numFmtId="43" showAll="0"/>
    <pivotField dataField="1" compact="0" numFmtId="43" showAll="0"/>
    <pivotField dataField="1" compact="0" numFmtId="43" showAll="0"/>
    <pivotField dataField="1" compact="0" numFmtId="43" showAll="0"/>
    <pivotField dataField="1" compact="0" numFmtId="43" showAll="0"/>
    <pivotField dataField="1" compact="0" numFmtId="43" showAll="0"/>
    <pivotField dataField="1" compact="0" showAll="0"/>
    <pivotField dataField="1" compact="0" showAll="0"/>
    <pivotField dataField="1" compact="0" numFmtId="43" showAll="0"/>
    <pivotField dataField="1" compact="0" numFmtId="44" showAll="0"/>
  </pivotFields>
  <rowFields count="1">
    <field x="-2"/>
  </rowFields>
  <rowItems count="11">
    <i>
      <x/>
    </i>
    <i i="1">
      <x v="1"/>
    </i>
    <i i="2">
      <x v="2"/>
    </i>
    <i i="3">
      <x v="3"/>
    </i>
    <i i="4">
      <x v="4"/>
    </i>
    <i i="5">
      <x v="5"/>
    </i>
    <i i="6">
      <x v="6"/>
    </i>
    <i i="7">
      <x v="7"/>
    </i>
    <i i="8">
      <x v="8"/>
    </i>
    <i i="9">
      <x v="9"/>
    </i>
    <i i="10">
      <x v="10"/>
    </i>
  </rowItems>
  <colItems count="1">
    <i/>
  </colItems>
  <pageFields count="1">
    <pageField fld="0" item="99" hier="-1"/>
  </pageFields>
  <dataFields count="11">
    <dataField name="2016 Yearly Income (Salary)" fld="1" subtotal="product" baseField="0" baseItem="1963144" numFmtId="44"/>
    <dataField name="Monthly Income (Salary)" fld="2" subtotal="product" baseField="0" baseItem="1963144" numFmtId="44"/>
    <dataField name="Deduct Federal Withholdings" fld="3" subtotal="product" baseField="0" baseItem="1963144" numFmtId="44"/>
    <dataField name="Deduct Social Sec Withholdings" fld="4" subtotal="product" baseField="0" baseItem="1963144" numFmtId="44"/>
    <dataField name="Deduct Medicare Withholdings" fld="5" subtotal="product" baseField="0" baseItem="1963144" numFmtId="44"/>
    <dataField name="Deduct Georgia Withholdings" fld="6" subtotal="product" baseField="0" baseItem="1963144" numFmtId="44"/>
    <dataField name="Monthly Income After Taxes" fld="7" subtotal="product" baseField="0" baseItem="1963144" numFmtId="44"/>
    <dataField name="Degree Required" fld="8" subtotal="product" baseField="0" baseItem="1963144" numFmtId="44"/>
    <dataField name="Mothly Student Loan Repayment" fld="9" subtotal="product" baseField="0" baseItem="1963144" numFmtId="44"/>
    <dataField name="Savings" fld="10" subtotal="product" baseField="0" baseItem="1963144" numFmtId="44"/>
    <dataField name="Monthly Income after all Deductions" fld="11" subtotal="product" baseField="0" baseItem="1963144" numFmtId="44"/>
  </dataFields>
  <formats count="11">
    <format dxfId="124">
      <pivotArea collapsedLevelsAreSubtotals="1" fieldPosition="0">
        <references count="1">
          <reference field="4294967294" count="1">
            <x v="10"/>
          </reference>
        </references>
      </pivotArea>
    </format>
    <format dxfId="123">
      <pivotArea dataOnly="0" labelOnly="1" outline="0" fieldPosition="0">
        <references count="1">
          <reference field="4294967294" count="1">
            <x v="10"/>
          </reference>
        </references>
      </pivotArea>
    </format>
    <format dxfId="122">
      <pivotArea type="all" dataOnly="0" outline="0" fieldPosition="0"/>
    </format>
    <format dxfId="121">
      <pivotArea outline="0" collapsedLevelsAreSubtotals="1" fieldPosition="0"/>
    </format>
    <format dxfId="120">
      <pivotArea dataOnly="0" outline="0" fieldPosition="0">
        <references count="2">
          <reference field="4294967294" count="11">
            <x v="0"/>
            <x v="1"/>
            <x v="2"/>
            <x v="3"/>
            <x v="4"/>
            <x v="5"/>
            <x v="6"/>
            <x v="7"/>
            <x v="8"/>
            <x v="9"/>
            <x v="10"/>
          </reference>
          <reference field="0" count="1" selected="0">
            <x v="3"/>
          </reference>
        </references>
      </pivotArea>
    </format>
    <format dxfId="119">
      <pivotArea collapsedLevelsAreSubtotals="1" fieldPosition="0">
        <references count="1">
          <reference field="4294967294" count="1">
            <x v="9"/>
          </reference>
        </references>
      </pivotArea>
    </format>
    <format dxfId="118">
      <pivotArea dataOnly="0" labelOnly="1" outline="0" fieldPosition="0">
        <references count="1">
          <reference field="4294967294" count="1">
            <x v="9"/>
          </reference>
        </references>
      </pivotArea>
    </format>
    <format dxfId="96">
      <pivotArea dataOnly="0" labelOnly="1" outline="0" fieldPosition="0">
        <references count="1">
          <reference field="4294967294" count="1">
            <x v="0"/>
          </reference>
        </references>
      </pivotArea>
    </format>
    <format dxfId="95">
      <pivotArea dataOnly="0" labelOnly="1" outline="0" fieldPosition="0">
        <references count="1">
          <reference field="4294967294" count="1">
            <x v="1"/>
          </reference>
        </references>
      </pivotArea>
    </format>
    <format dxfId="67">
      <pivotArea dataOnly="0" labelOnly="1" outline="0" fieldPosition="0">
        <references count="1">
          <reference field="4294967294" count="1">
            <x v="9"/>
          </reference>
        </references>
      </pivotArea>
    </format>
    <format dxfId="66">
      <pivotArea dataOnly="0" labelOnly="1" outline="0" fieldPosition="0">
        <references count="1">
          <reference field="4294967294"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reer_Occupation" sourceName="Career/Occupation">
  <pivotTables>
    <pivotTable tabId="6" name="PivotTable5"/>
  </pivotTables>
  <data>
    <tabular pivotCacheId="1">
      <items count="298">
        <i x="0"/>
        <i x="1"/>
        <i x="2"/>
        <i x="3"/>
        <i x="4"/>
        <i x="5"/>
        <i x="6"/>
        <i x="7"/>
        <i x="8"/>
        <i x="9"/>
        <i x="10"/>
        <i x="11"/>
        <i x="12"/>
        <i x="13"/>
        <i x="14"/>
        <i x="15"/>
        <i x="16"/>
        <i x="17"/>
        <i x="18"/>
        <i x="19"/>
        <i x="20"/>
        <i x="21"/>
        <i x="22"/>
        <i x="23"/>
        <i x="28"/>
        <i x="29"/>
        <i x="24"/>
        <i x="25"/>
        <i x="30"/>
        <i x="31"/>
        <i x="26"/>
        <i x="27"/>
        <i x="32"/>
        <i x="33"/>
        <i x="34"/>
        <i x="35"/>
        <i x="36"/>
        <i x="37"/>
        <i x="38"/>
        <i x="39"/>
        <i x="40"/>
        <i x="41"/>
        <i x="42"/>
        <i x="43"/>
        <i x="44"/>
        <i x="45"/>
        <i x="46"/>
        <i x="47"/>
        <i x="48"/>
        <i x="49"/>
        <i x="50"/>
        <i x="51"/>
        <i x="52"/>
        <i x="53"/>
        <i x="54"/>
        <i x="55"/>
        <i x="56"/>
        <i x="57"/>
        <i x="58"/>
        <i x="59"/>
        <i x="60"/>
        <i x="61"/>
        <i x="62"/>
        <i x="63"/>
        <i x="64"/>
        <i x="65"/>
        <i x="66"/>
        <i x="67"/>
        <i x="68"/>
        <i x="69"/>
        <i x="70"/>
        <i x="71"/>
        <i x="72"/>
        <i x="73"/>
        <i x="74"/>
        <i x="75"/>
        <i x="76"/>
        <i x="77"/>
        <i x="78"/>
        <i x="79"/>
        <i x="80"/>
        <i x="81"/>
        <i x="82"/>
        <i x="83"/>
        <i x="84"/>
        <i x="85"/>
        <i x="86"/>
        <i x="87"/>
        <i x="88"/>
        <i x="89"/>
        <i x="90"/>
        <i x="91"/>
        <i x="92"/>
        <i x="93"/>
        <i x="94"/>
        <i x="95"/>
        <i x="96"/>
        <i x="97"/>
        <i x="98"/>
        <i x="99" s="1"/>
        <i x="100"/>
        <i x="101"/>
        <i x="102"/>
        <i x="103"/>
        <i x="104"/>
        <i x="105"/>
        <i x="106"/>
        <i x="107"/>
        <i x="108"/>
        <i x="109"/>
        <i x="110"/>
        <i x="111"/>
        <i x="112"/>
        <i x="113"/>
        <i x="114"/>
        <i x="115"/>
        <i x="116"/>
        <i x="117"/>
        <i x="118"/>
        <i x="119"/>
        <i x="120"/>
        <i x="121"/>
        <i x="122"/>
        <i x="123"/>
        <i x="124"/>
        <i x="125"/>
        <i x="126"/>
        <i x="127"/>
        <i x="128"/>
        <i x="129"/>
        <i x="130"/>
        <i x="131"/>
        <i x="132"/>
        <i x="133"/>
        <i x="134"/>
        <i x="135"/>
        <i x="136"/>
        <i x="137"/>
        <i x="138"/>
        <i x="139"/>
        <i x="140"/>
        <i x="141"/>
        <i x="142"/>
        <i x="143"/>
        <i x="144"/>
        <i x="145"/>
        <i x="146"/>
        <i x="147"/>
        <i x="148"/>
        <i x="149"/>
        <i x="150"/>
        <i x="151"/>
        <i x="152"/>
        <i x="153"/>
        <i x="154"/>
        <i x="155"/>
        <i x="156"/>
        <i x="157"/>
        <i x="158"/>
        <i x="159"/>
        <i x="160"/>
        <i x="161"/>
        <i x="162"/>
        <i x="163"/>
        <i x="164"/>
        <i x="165"/>
        <i x="166"/>
        <i x="167"/>
        <i x="168"/>
        <i x="169"/>
        <i x="170"/>
        <i x="171"/>
        <i x="172"/>
        <i x="173"/>
        <i x="174"/>
        <i x="175"/>
        <i x="176"/>
        <i x="177"/>
        <i x="178"/>
        <i x="179"/>
        <i x="180"/>
        <i x="181"/>
        <i x="182"/>
        <i x="183"/>
        <i x="184"/>
        <i x="185"/>
        <i x="186"/>
        <i x="187"/>
        <i x="188"/>
        <i x="189"/>
        <i x="190"/>
        <i x="191"/>
        <i x="192"/>
        <i x="193"/>
        <i x="194"/>
        <i x="195"/>
        <i x="196"/>
        <i x="197"/>
        <i x="198"/>
        <i x="199"/>
        <i x="200"/>
        <i x="201"/>
        <i x="202"/>
        <i x="203"/>
        <i x="204"/>
        <i x="205"/>
        <i x="206"/>
        <i x="207"/>
        <i x="208"/>
        <i x="209"/>
        <i x="210"/>
        <i x="211"/>
        <i x="212"/>
        <i x="213"/>
        <i x="214"/>
        <i x="215"/>
        <i x="216"/>
        <i x="217"/>
        <i x="218"/>
        <i x="219"/>
        <i x="220"/>
        <i x="221"/>
        <i x="222"/>
        <i x="223"/>
        <i x="224"/>
        <i x="225"/>
        <i x="226"/>
        <i x="227"/>
        <i x="228"/>
        <i x="229"/>
        <i x="230"/>
        <i x="231"/>
        <i x="232"/>
        <i x="233"/>
        <i x="234"/>
        <i x="235"/>
        <i x="236"/>
        <i x="237"/>
        <i x="238"/>
        <i x="239"/>
        <i x="240"/>
        <i x="241"/>
        <i x="242"/>
        <i x="243"/>
        <i x="244"/>
        <i x="245"/>
        <i x="246"/>
        <i x="247"/>
        <i x="248"/>
        <i x="249"/>
        <i x="250"/>
        <i x="251"/>
        <i x="252"/>
        <i x="253"/>
        <i x="254"/>
        <i x="255"/>
        <i x="256"/>
        <i x="257"/>
        <i x="258"/>
        <i x="259"/>
        <i x="260"/>
        <i x="261"/>
        <i x="262"/>
        <i x="263"/>
        <i x="264"/>
        <i x="265"/>
        <i x="266"/>
        <i x="267"/>
        <i x="268"/>
        <i x="269"/>
        <i x="270"/>
        <i x="271"/>
        <i x="272"/>
        <i x="273"/>
        <i x="274"/>
        <i x="275"/>
        <i x="276"/>
        <i x="277"/>
        <i x="278"/>
        <i x="279"/>
        <i x="280"/>
        <i x="281"/>
        <i x="282"/>
        <i x="283"/>
        <i x="284"/>
        <i x="285"/>
        <i x="286"/>
        <i x="287"/>
        <i x="288"/>
        <i x="289"/>
        <i x="290"/>
        <i x="291"/>
        <i x="292"/>
        <i x="293"/>
        <i x="294"/>
        <i x="295"/>
        <i x="296"/>
        <i x="297"/>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reer/Occupation" cache="Slicer_Career_Occupation" caption="Career/Occupation" startItem="92" rowHeight="2095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B28"/>
  <sheetViews>
    <sheetView tabSelected="1" topLeftCell="A2" workbookViewId="0">
      <selection activeCell="A26" sqref="A26"/>
    </sheetView>
  </sheetViews>
  <sheetFormatPr defaultRowHeight="12.75" x14ac:dyDescent="0.2"/>
  <cols>
    <col min="1" max="1" width="52.33203125" customWidth="1"/>
    <col min="2" max="2" width="86" customWidth="1"/>
    <col min="3" max="3" width="41.5" bestFit="1" customWidth="1"/>
    <col min="4" max="4" width="11.5" customWidth="1"/>
    <col min="5" max="5" width="30.1640625" bestFit="1" customWidth="1"/>
    <col min="6" max="6" width="32.83203125" bestFit="1" customWidth="1"/>
    <col min="7" max="7" width="31.83203125" bestFit="1" customWidth="1"/>
    <col min="8" max="8" width="30.6640625" bestFit="1" customWidth="1"/>
    <col min="9" max="9" width="38.5" bestFit="1" customWidth="1"/>
    <col min="10" max="10" width="16.1640625" bestFit="1" customWidth="1"/>
    <col min="11" max="11" width="32.6640625" bestFit="1" customWidth="1"/>
    <col min="12" max="12" width="23.6640625" bestFit="1" customWidth="1"/>
    <col min="13" max="13" width="34.83203125" bestFit="1" customWidth="1"/>
  </cols>
  <sheetData>
    <row r="16" spans="1:2" ht="18.75" x14ac:dyDescent="0.2">
      <c r="A16" s="20" t="s">
        <v>2</v>
      </c>
      <c r="B16" s="21" t="s">
        <v>206</v>
      </c>
    </row>
    <row r="17" spans="1:2" ht="18.75" x14ac:dyDescent="0.2">
      <c r="A17" s="21"/>
      <c r="B17" s="21"/>
    </row>
    <row r="18" spans="1:2" ht="18.75" x14ac:dyDescent="0.2">
      <c r="A18" s="26" t="s">
        <v>332</v>
      </c>
      <c r="B18" s="22">
        <v>69000</v>
      </c>
    </row>
    <row r="19" spans="1:2" ht="18.75" x14ac:dyDescent="0.2">
      <c r="A19" s="26" t="s">
        <v>333</v>
      </c>
      <c r="B19" s="22">
        <v>5750</v>
      </c>
    </row>
    <row r="20" spans="1:2" ht="18.75" x14ac:dyDescent="0.2">
      <c r="A20" s="21" t="s">
        <v>325</v>
      </c>
      <c r="B20" s="22">
        <v>479.16666666666669</v>
      </c>
    </row>
    <row r="21" spans="1:2" ht="18.75" x14ac:dyDescent="0.2">
      <c r="A21" s="21" t="s">
        <v>326</v>
      </c>
      <c r="B21" s="22">
        <v>356.5</v>
      </c>
    </row>
    <row r="22" spans="1:2" ht="18.75" x14ac:dyDescent="0.2">
      <c r="A22" s="21" t="s">
        <v>327</v>
      </c>
      <c r="B22" s="22">
        <v>83.375</v>
      </c>
    </row>
    <row r="23" spans="1:2" ht="18.75" x14ac:dyDescent="0.2">
      <c r="A23" s="21" t="s">
        <v>328</v>
      </c>
      <c r="B23" s="22">
        <v>235.75</v>
      </c>
    </row>
    <row r="24" spans="1:2" ht="18.75" x14ac:dyDescent="0.2">
      <c r="A24" s="21" t="s">
        <v>331</v>
      </c>
      <c r="B24" s="22">
        <v>4595.208333333333</v>
      </c>
    </row>
    <row r="25" spans="1:2" ht="18.75" x14ac:dyDescent="0.2">
      <c r="A25" s="21" t="s">
        <v>329</v>
      </c>
      <c r="B25" s="22"/>
    </row>
    <row r="26" spans="1:2" ht="18.75" x14ac:dyDescent="0.2">
      <c r="A26" s="26" t="s">
        <v>335</v>
      </c>
      <c r="B26" s="22"/>
    </row>
    <row r="27" spans="1:2" ht="19.5" thickBot="1" x14ac:dyDescent="0.25">
      <c r="A27" s="27" t="s">
        <v>334</v>
      </c>
      <c r="B27" s="25">
        <v>459.52083333333331</v>
      </c>
    </row>
    <row r="28" spans="1:2" ht="19.5" thickTop="1" x14ac:dyDescent="0.2">
      <c r="A28" s="23" t="s">
        <v>330</v>
      </c>
      <c r="B28" s="24">
        <v>4135.6875</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4"/>
  <sheetViews>
    <sheetView workbookViewId="0">
      <pane xSplit="12" ySplit="24" topLeftCell="M25" activePane="bottomRight" state="frozen"/>
      <selection pane="topRight" activeCell="N1" sqref="N1"/>
      <selection pane="bottomLeft" activeCell="A25" sqref="A25"/>
      <selection pane="bottomRight" activeCell="C26" sqref="C26"/>
    </sheetView>
  </sheetViews>
  <sheetFormatPr defaultRowHeight="12.75" x14ac:dyDescent="0.2"/>
  <cols>
    <col min="1" max="1" width="59.33203125" bestFit="1" customWidth="1"/>
    <col min="2" max="3" width="14.83203125" style="3" customWidth="1"/>
    <col min="4" max="5" width="10.83203125" style="3" customWidth="1"/>
    <col min="6" max="6" width="9.5" style="3" customWidth="1"/>
    <col min="7" max="7" width="10.83203125" customWidth="1"/>
    <col min="8" max="8" width="10.5" bestFit="1" customWidth="1"/>
    <col min="10" max="10" width="11.1640625" style="3" customWidth="1"/>
    <col min="11" max="11" width="9.33203125" style="3"/>
    <col min="12" max="12" width="12.83203125" style="17" bestFit="1" customWidth="1"/>
  </cols>
  <sheetData>
    <row r="1" spans="1:7" x14ac:dyDescent="0.2">
      <c r="A1" t="s">
        <v>0</v>
      </c>
    </row>
    <row r="2" spans="1:7" x14ac:dyDescent="0.2">
      <c r="A2" t="s">
        <v>1</v>
      </c>
    </row>
    <row r="4" spans="1:7" ht="38.25" hidden="1" x14ac:dyDescent="0.2">
      <c r="A4" s="1" t="s">
        <v>2</v>
      </c>
      <c r="B4" s="4" t="s">
        <v>3</v>
      </c>
      <c r="C4" s="4" t="s">
        <v>4</v>
      </c>
      <c r="D4" s="10" t="s">
        <v>312</v>
      </c>
      <c r="E4" s="4" t="s">
        <v>5</v>
      </c>
      <c r="F4" s="4" t="s">
        <v>6</v>
      </c>
      <c r="G4" s="2" t="s">
        <v>7</v>
      </c>
    </row>
    <row r="5" spans="1:7" hidden="1" x14ac:dyDescent="0.2"/>
    <row r="6" spans="1:7" hidden="1" x14ac:dyDescent="0.2"/>
    <row r="7" spans="1:7" hidden="1" x14ac:dyDescent="0.2"/>
    <row r="8" spans="1:7" hidden="1" x14ac:dyDescent="0.2"/>
    <row r="9" spans="1:7" hidden="1" x14ac:dyDescent="0.2"/>
    <row r="10" spans="1:7" hidden="1" x14ac:dyDescent="0.2"/>
    <row r="11" spans="1:7" hidden="1" x14ac:dyDescent="0.2"/>
    <row r="12" spans="1:7" hidden="1" x14ac:dyDescent="0.2"/>
    <row r="13" spans="1:7" hidden="1" x14ac:dyDescent="0.2"/>
    <row r="14" spans="1:7" hidden="1" x14ac:dyDescent="0.2"/>
    <row r="15" spans="1:7" hidden="1" x14ac:dyDescent="0.2"/>
    <row r="16" spans="1:7" hidden="1" x14ac:dyDescent="0.2"/>
    <row r="17" spans="1:12" hidden="1" x14ac:dyDescent="0.2"/>
    <row r="18" spans="1:12" hidden="1" x14ac:dyDescent="0.2"/>
    <row r="19" spans="1:12" hidden="1" x14ac:dyDescent="0.2"/>
    <row r="20" spans="1:12" hidden="1" x14ac:dyDescent="0.2"/>
    <row r="21" spans="1:12" hidden="1" x14ac:dyDescent="0.2"/>
    <row r="22" spans="1:12" hidden="1" x14ac:dyDescent="0.2"/>
    <row r="23" spans="1:12" hidden="1" x14ac:dyDescent="0.2"/>
    <row r="24" spans="1:12" hidden="1" x14ac:dyDescent="0.2"/>
    <row r="26" spans="1:12" ht="63.75" x14ac:dyDescent="0.2">
      <c r="A26" s="1" t="s">
        <v>2</v>
      </c>
      <c r="B26" s="12" t="s">
        <v>3</v>
      </c>
      <c r="C26" s="12" t="s">
        <v>4</v>
      </c>
      <c r="D26" s="11" t="s">
        <v>312</v>
      </c>
      <c r="E26" s="11" t="s">
        <v>314</v>
      </c>
      <c r="F26" s="11" t="s">
        <v>315</v>
      </c>
      <c r="G26" s="13" t="s">
        <v>316</v>
      </c>
      <c r="H26" s="14" t="s">
        <v>317</v>
      </c>
      <c r="I26" s="15" t="s">
        <v>7</v>
      </c>
      <c r="J26" s="16" t="s">
        <v>322</v>
      </c>
      <c r="K26" s="16" t="s">
        <v>323</v>
      </c>
      <c r="L26" s="18" t="s">
        <v>324</v>
      </c>
    </row>
    <row r="27" spans="1:12" x14ac:dyDescent="0.2">
      <c r="A27" t="s">
        <v>8</v>
      </c>
      <c r="B27" s="3">
        <f>43970*1.1</f>
        <v>48367.000000000007</v>
      </c>
      <c r="C27" s="3">
        <f>B27/12</f>
        <v>4030.5833333333339</v>
      </c>
      <c r="D27" s="3">
        <f>C27/12</f>
        <v>335.88194444444451</v>
      </c>
      <c r="E27" s="3">
        <f>C27*0.062</f>
        <v>249.89616666666672</v>
      </c>
      <c r="F27" s="3">
        <f>C27*0.0145</f>
        <v>58.443458333333346</v>
      </c>
      <c r="G27" s="3">
        <f>C27*0.041</f>
        <v>165.2539166666667</v>
      </c>
      <c r="H27" s="3">
        <f>C27-D27-E27-F27-G27</f>
        <v>3221.107847222223</v>
      </c>
      <c r="I27" s="6" t="s">
        <v>318</v>
      </c>
      <c r="J27" s="3">
        <v>-241</v>
      </c>
      <c r="K27" s="3">
        <f>IF((H27*0.1)&gt;50,H27*0.1,50)</f>
        <v>322.11078472222232</v>
      </c>
      <c r="L27" s="19">
        <f>H27+J27-K27</f>
        <v>2657.9970625000005</v>
      </c>
    </row>
    <row r="28" spans="1:12" x14ac:dyDescent="0.2">
      <c r="A28" t="s">
        <v>157</v>
      </c>
      <c r="B28" s="3">
        <f>B27+25000</f>
        <v>73367</v>
      </c>
      <c r="C28" s="3">
        <f>B28/12</f>
        <v>6113.916666666667</v>
      </c>
      <c r="D28" s="3">
        <f t="shared" ref="D28:D91" si="0">C28/12</f>
        <v>509.4930555555556</v>
      </c>
      <c r="E28" s="3">
        <f t="shared" ref="E28:E91" si="1">C28*0.062</f>
        <v>379.06283333333334</v>
      </c>
      <c r="F28" s="3">
        <f t="shared" ref="F28:F91" si="2">C28*0.0145</f>
        <v>88.651791666666682</v>
      </c>
      <c r="G28" s="3">
        <f t="shared" ref="G28:G91" si="3">C28*0.041</f>
        <v>250.67058333333335</v>
      </c>
      <c r="H28" s="3">
        <f t="shared" ref="H28:H91" si="4">C28-D28-E28-F28-G28</f>
        <v>4886.0384027777773</v>
      </c>
      <c r="I28" s="6" t="s">
        <v>318</v>
      </c>
      <c r="J28" s="3">
        <v>-241</v>
      </c>
      <c r="K28" s="3">
        <f t="shared" ref="K28:K91" si="5">IF((H28*0.1)&gt;50,H28*0.1,50)</f>
        <v>488.60384027777775</v>
      </c>
      <c r="L28" s="19">
        <f t="shared" ref="L28:L91" si="6">H28+J28-K28</f>
        <v>4156.4345624999996</v>
      </c>
    </row>
    <row r="29" spans="1:12" x14ac:dyDescent="0.2">
      <c r="A29" t="s">
        <v>9</v>
      </c>
      <c r="B29" s="3">
        <f>40390*1.1</f>
        <v>44429</v>
      </c>
      <c r="C29" s="3">
        <f t="shared" ref="C29:D92" si="7">B29/12</f>
        <v>3702.4166666666665</v>
      </c>
      <c r="D29" s="3">
        <f t="shared" si="0"/>
        <v>308.53472222222223</v>
      </c>
      <c r="E29" s="3">
        <f t="shared" si="1"/>
        <v>229.54983333333331</v>
      </c>
      <c r="F29" s="3">
        <f t="shared" si="2"/>
        <v>53.68504166666667</v>
      </c>
      <c r="G29" s="3">
        <f t="shared" si="3"/>
        <v>151.79908333333333</v>
      </c>
      <c r="H29" s="3">
        <f t="shared" si="4"/>
        <v>2958.8479861111109</v>
      </c>
      <c r="I29" s="6" t="s">
        <v>319</v>
      </c>
      <c r="J29" s="3">
        <v>-86</v>
      </c>
      <c r="K29" s="3">
        <f t="shared" si="5"/>
        <v>295.88479861111108</v>
      </c>
      <c r="L29" s="19">
        <f t="shared" si="6"/>
        <v>2576.9631875</v>
      </c>
    </row>
    <row r="30" spans="1:12" x14ac:dyDescent="0.2">
      <c r="A30" t="s">
        <v>158</v>
      </c>
      <c r="B30" s="3">
        <f>B29+25000</f>
        <v>69429</v>
      </c>
      <c r="C30" s="3">
        <f t="shared" si="7"/>
        <v>5785.75</v>
      </c>
      <c r="D30" s="3">
        <f t="shared" si="0"/>
        <v>482.14583333333331</v>
      </c>
      <c r="E30" s="3">
        <f t="shared" si="1"/>
        <v>358.7165</v>
      </c>
      <c r="F30" s="3">
        <f t="shared" si="2"/>
        <v>83.893375000000006</v>
      </c>
      <c r="G30" s="3">
        <f t="shared" si="3"/>
        <v>237.21575000000001</v>
      </c>
      <c r="H30" s="3">
        <f t="shared" si="4"/>
        <v>4623.7785416666675</v>
      </c>
      <c r="I30" s="6" t="s">
        <v>319</v>
      </c>
      <c r="J30" s="3">
        <v>-86</v>
      </c>
      <c r="K30" s="3">
        <f t="shared" si="5"/>
        <v>462.37785416666679</v>
      </c>
      <c r="L30" s="19">
        <f t="shared" si="6"/>
        <v>4075.4006875000005</v>
      </c>
    </row>
    <row r="31" spans="1:12" x14ac:dyDescent="0.2">
      <c r="A31" t="s">
        <v>10</v>
      </c>
      <c r="B31" s="3">
        <f>62600*1.1</f>
        <v>68860</v>
      </c>
      <c r="C31" s="3">
        <f t="shared" si="7"/>
        <v>5738.333333333333</v>
      </c>
      <c r="D31" s="3">
        <f t="shared" si="0"/>
        <v>478.1944444444444</v>
      </c>
      <c r="E31" s="3">
        <f t="shared" si="1"/>
        <v>355.77666666666664</v>
      </c>
      <c r="F31" s="3">
        <f t="shared" si="2"/>
        <v>83.205833333333331</v>
      </c>
      <c r="G31" s="3">
        <f t="shared" si="3"/>
        <v>235.27166666666668</v>
      </c>
      <c r="H31" s="3">
        <f t="shared" si="4"/>
        <v>4585.8847222222221</v>
      </c>
      <c r="K31" s="3">
        <f t="shared" si="5"/>
        <v>458.58847222222221</v>
      </c>
      <c r="L31" s="19">
        <f t="shared" si="6"/>
        <v>4127.2962499999994</v>
      </c>
    </row>
    <row r="32" spans="1:12" x14ac:dyDescent="0.2">
      <c r="A32" t="s">
        <v>159</v>
      </c>
      <c r="B32" s="3">
        <f>B31+25000</f>
        <v>93860</v>
      </c>
      <c r="C32" s="3">
        <f t="shared" si="7"/>
        <v>7821.666666666667</v>
      </c>
      <c r="D32" s="3">
        <f t="shared" si="0"/>
        <v>651.80555555555554</v>
      </c>
      <c r="E32" s="3">
        <f t="shared" si="1"/>
        <v>484.94333333333333</v>
      </c>
      <c r="F32" s="3">
        <f t="shared" si="2"/>
        <v>113.41416666666667</v>
      </c>
      <c r="G32" s="3">
        <f t="shared" si="3"/>
        <v>320.68833333333333</v>
      </c>
      <c r="H32" s="3">
        <f t="shared" si="4"/>
        <v>6250.8152777777777</v>
      </c>
      <c r="K32" s="3">
        <f t="shared" si="5"/>
        <v>625.08152777777786</v>
      </c>
      <c r="L32" s="19">
        <f t="shared" si="6"/>
        <v>5625.7337499999994</v>
      </c>
    </row>
    <row r="33" spans="1:12" x14ac:dyDescent="0.2">
      <c r="A33" t="s">
        <v>11</v>
      </c>
      <c r="B33" s="5">
        <f>56760*1.1</f>
        <v>62436.000000000007</v>
      </c>
      <c r="C33" s="3">
        <f t="shared" si="7"/>
        <v>5203.0000000000009</v>
      </c>
      <c r="D33" s="3">
        <f t="shared" si="0"/>
        <v>433.58333333333343</v>
      </c>
      <c r="E33" s="3">
        <f t="shared" si="1"/>
        <v>322.58600000000007</v>
      </c>
      <c r="F33" s="3">
        <f t="shared" si="2"/>
        <v>75.443500000000014</v>
      </c>
      <c r="G33" s="3">
        <f t="shared" si="3"/>
        <v>213.32300000000004</v>
      </c>
      <c r="H33" s="3">
        <f t="shared" si="4"/>
        <v>4158.064166666667</v>
      </c>
      <c r="K33" s="3">
        <f t="shared" si="5"/>
        <v>415.80641666666673</v>
      </c>
      <c r="L33" s="19">
        <f t="shared" si="6"/>
        <v>3742.2577500000002</v>
      </c>
    </row>
    <row r="34" spans="1:12" x14ac:dyDescent="0.2">
      <c r="A34" t="s">
        <v>160</v>
      </c>
      <c r="B34" s="3">
        <f>B33+25000</f>
        <v>87436</v>
      </c>
      <c r="C34" s="3">
        <f t="shared" si="7"/>
        <v>7286.333333333333</v>
      </c>
      <c r="D34" s="3">
        <f t="shared" si="0"/>
        <v>607.19444444444446</v>
      </c>
      <c r="E34" s="3">
        <f t="shared" si="1"/>
        <v>451.75266666666664</v>
      </c>
      <c r="F34" s="3">
        <f t="shared" si="2"/>
        <v>105.65183333333333</v>
      </c>
      <c r="G34" s="3">
        <f t="shared" si="3"/>
        <v>298.73966666666666</v>
      </c>
      <c r="H34" s="3">
        <f t="shared" si="4"/>
        <v>5822.9947222222227</v>
      </c>
      <c r="K34" s="3">
        <f t="shared" si="5"/>
        <v>582.29947222222233</v>
      </c>
      <c r="L34" s="19">
        <f t="shared" si="6"/>
        <v>5240.6952500000007</v>
      </c>
    </row>
    <row r="35" spans="1:12" x14ac:dyDescent="0.2">
      <c r="A35" t="s">
        <v>12</v>
      </c>
      <c r="B35" s="3">
        <f>44600*1.1</f>
        <v>49060.000000000007</v>
      </c>
      <c r="C35" s="3">
        <f t="shared" si="7"/>
        <v>4088.3333333333339</v>
      </c>
      <c r="D35" s="3">
        <f t="shared" si="0"/>
        <v>340.69444444444451</v>
      </c>
      <c r="E35" s="3">
        <f t="shared" si="1"/>
        <v>253.47666666666672</v>
      </c>
      <c r="F35" s="3">
        <f t="shared" si="2"/>
        <v>59.280833333333348</v>
      </c>
      <c r="G35" s="3">
        <f t="shared" si="3"/>
        <v>167.6216666666667</v>
      </c>
      <c r="H35" s="3">
        <f t="shared" si="4"/>
        <v>3267.2597222222225</v>
      </c>
      <c r="I35" s="6" t="s">
        <v>318</v>
      </c>
      <c r="J35" s="3">
        <v>-241</v>
      </c>
      <c r="K35" s="3">
        <f t="shared" si="5"/>
        <v>326.72597222222225</v>
      </c>
      <c r="L35" s="19">
        <f t="shared" si="6"/>
        <v>2699.5337500000005</v>
      </c>
    </row>
    <row r="36" spans="1:12" x14ac:dyDescent="0.2">
      <c r="A36" t="s">
        <v>161</v>
      </c>
      <c r="B36" s="3">
        <f>B35+25000</f>
        <v>74060</v>
      </c>
      <c r="C36" s="3">
        <f t="shared" si="7"/>
        <v>6171.666666666667</v>
      </c>
      <c r="D36" s="3">
        <f t="shared" si="0"/>
        <v>514.30555555555554</v>
      </c>
      <c r="E36" s="3">
        <f t="shared" si="1"/>
        <v>382.64333333333337</v>
      </c>
      <c r="F36" s="3">
        <f t="shared" si="2"/>
        <v>89.489166666666677</v>
      </c>
      <c r="G36" s="3">
        <f t="shared" si="3"/>
        <v>253.03833333333336</v>
      </c>
      <c r="H36" s="3">
        <f t="shared" si="4"/>
        <v>4932.1902777777786</v>
      </c>
      <c r="I36" s="6" t="s">
        <v>318</v>
      </c>
      <c r="J36" s="3">
        <v>-241</v>
      </c>
      <c r="K36" s="3">
        <f t="shared" si="5"/>
        <v>493.21902777777791</v>
      </c>
      <c r="L36" s="19">
        <f t="shared" si="6"/>
        <v>4197.9712500000005</v>
      </c>
    </row>
    <row r="37" spans="1:12" x14ac:dyDescent="0.2">
      <c r="A37" t="s">
        <v>13</v>
      </c>
      <c r="B37" s="3">
        <f>42140*1.1</f>
        <v>46354.000000000007</v>
      </c>
      <c r="C37" s="3">
        <f t="shared" si="7"/>
        <v>3862.8333333333339</v>
      </c>
      <c r="D37" s="3">
        <f t="shared" si="0"/>
        <v>321.90277777777783</v>
      </c>
      <c r="E37" s="3">
        <f t="shared" si="1"/>
        <v>239.49566666666669</v>
      </c>
      <c r="F37" s="3">
        <f t="shared" si="2"/>
        <v>56.011083333333346</v>
      </c>
      <c r="G37" s="3">
        <f t="shared" si="3"/>
        <v>158.37616666666671</v>
      </c>
      <c r="H37" s="3">
        <f t="shared" si="4"/>
        <v>3087.0476388888892</v>
      </c>
      <c r="I37" s="6" t="s">
        <v>318</v>
      </c>
      <c r="J37" s="3">
        <v>-241</v>
      </c>
      <c r="K37" s="3">
        <f t="shared" si="5"/>
        <v>308.70476388888892</v>
      </c>
      <c r="L37" s="19">
        <f t="shared" si="6"/>
        <v>2537.3428750000003</v>
      </c>
    </row>
    <row r="38" spans="1:12" x14ac:dyDescent="0.2">
      <c r="A38" t="s">
        <v>162</v>
      </c>
      <c r="B38" s="3">
        <f>B37+25000</f>
        <v>71354</v>
      </c>
      <c r="C38" s="3">
        <f t="shared" si="7"/>
        <v>5946.166666666667</v>
      </c>
      <c r="D38" s="3">
        <f t="shared" si="0"/>
        <v>495.51388888888891</v>
      </c>
      <c r="E38" s="3">
        <f t="shared" si="1"/>
        <v>368.66233333333332</v>
      </c>
      <c r="F38" s="3">
        <f t="shared" si="2"/>
        <v>86.219416666666675</v>
      </c>
      <c r="G38" s="3">
        <f t="shared" si="3"/>
        <v>243.79283333333336</v>
      </c>
      <c r="H38" s="3">
        <f t="shared" si="4"/>
        <v>4751.9781944444449</v>
      </c>
      <c r="I38" s="6" t="s">
        <v>318</v>
      </c>
      <c r="J38" s="3">
        <v>-241</v>
      </c>
      <c r="K38" s="3">
        <f t="shared" si="5"/>
        <v>475.19781944444452</v>
      </c>
      <c r="L38" s="19">
        <f t="shared" si="6"/>
        <v>4035.7803750000003</v>
      </c>
    </row>
    <row r="39" spans="1:12" x14ac:dyDescent="0.2">
      <c r="A39" t="s">
        <v>14</v>
      </c>
      <c r="B39" s="3">
        <f>17670*1.1</f>
        <v>19437</v>
      </c>
      <c r="C39" s="3">
        <f t="shared" si="7"/>
        <v>1619.75</v>
      </c>
      <c r="D39" s="3">
        <f t="shared" si="0"/>
        <v>134.97916666666666</v>
      </c>
      <c r="E39" s="3">
        <f t="shared" si="1"/>
        <v>100.42449999999999</v>
      </c>
      <c r="F39" s="3">
        <f t="shared" si="2"/>
        <v>23.486375000000002</v>
      </c>
      <c r="G39" s="3">
        <f t="shared" si="3"/>
        <v>66.409750000000003</v>
      </c>
      <c r="H39" s="3">
        <f t="shared" si="4"/>
        <v>1294.4502083333332</v>
      </c>
      <c r="K39" s="3">
        <f t="shared" si="5"/>
        <v>129.44502083333333</v>
      </c>
      <c r="L39" s="19">
        <f t="shared" si="6"/>
        <v>1165.0051874999999</v>
      </c>
    </row>
    <row r="40" spans="1:12" x14ac:dyDescent="0.2">
      <c r="A40" t="s">
        <v>163</v>
      </c>
      <c r="B40" s="3">
        <f>B39+25000</f>
        <v>44437</v>
      </c>
      <c r="C40" s="3">
        <f t="shared" si="7"/>
        <v>3703.0833333333335</v>
      </c>
      <c r="D40" s="3">
        <f t="shared" si="0"/>
        <v>308.59027777777777</v>
      </c>
      <c r="E40" s="3">
        <f t="shared" si="1"/>
        <v>229.59116666666668</v>
      </c>
      <c r="F40" s="3">
        <f t="shared" si="2"/>
        <v>53.694708333333338</v>
      </c>
      <c r="G40" s="3">
        <f t="shared" si="3"/>
        <v>151.82641666666669</v>
      </c>
      <c r="H40" s="3">
        <f t="shared" si="4"/>
        <v>2959.3807638888889</v>
      </c>
      <c r="K40" s="3">
        <f t="shared" si="5"/>
        <v>295.93807638888887</v>
      </c>
      <c r="L40" s="19">
        <f t="shared" si="6"/>
        <v>2663.4426874999999</v>
      </c>
    </row>
    <row r="41" spans="1:12" x14ac:dyDescent="0.2">
      <c r="A41" t="s">
        <v>15</v>
      </c>
      <c r="B41" s="3">
        <f>38190*1.1</f>
        <v>42009</v>
      </c>
      <c r="C41" s="3">
        <f t="shared" si="7"/>
        <v>3500.75</v>
      </c>
      <c r="D41" s="3">
        <f t="shared" si="0"/>
        <v>291.72916666666669</v>
      </c>
      <c r="E41" s="3">
        <f t="shared" si="1"/>
        <v>217.04650000000001</v>
      </c>
      <c r="F41" s="3">
        <f t="shared" si="2"/>
        <v>50.760875000000006</v>
      </c>
      <c r="G41" s="3">
        <f t="shared" si="3"/>
        <v>143.53075000000001</v>
      </c>
      <c r="H41" s="3">
        <f t="shared" si="4"/>
        <v>2797.6827083333337</v>
      </c>
      <c r="I41" s="6" t="s">
        <v>318</v>
      </c>
      <c r="J41" s="3">
        <v>-241</v>
      </c>
      <c r="K41" s="3">
        <f t="shared" si="5"/>
        <v>279.76827083333336</v>
      </c>
      <c r="L41" s="19">
        <f t="shared" si="6"/>
        <v>2276.9144375000005</v>
      </c>
    </row>
    <row r="42" spans="1:12" x14ac:dyDescent="0.2">
      <c r="A42" t="s">
        <v>164</v>
      </c>
      <c r="B42" s="3">
        <f>B41+25000</f>
        <v>67009</v>
      </c>
      <c r="C42" s="3">
        <f t="shared" si="7"/>
        <v>5584.083333333333</v>
      </c>
      <c r="D42" s="3">
        <f t="shared" si="0"/>
        <v>465.34027777777777</v>
      </c>
      <c r="E42" s="3">
        <f t="shared" si="1"/>
        <v>346.21316666666667</v>
      </c>
      <c r="F42" s="3">
        <f t="shared" si="2"/>
        <v>80.969208333333327</v>
      </c>
      <c r="G42" s="3">
        <f t="shared" si="3"/>
        <v>228.94741666666667</v>
      </c>
      <c r="H42" s="3">
        <f t="shared" si="4"/>
        <v>4462.6132638888894</v>
      </c>
      <c r="I42" s="6" t="s">
        <v>318</v>
      </c>
      <c r="J42" s="3">
        <v>-241</v>
      </c>
      <c r="K42" s="3">
        <f t="shared" si="5"/>
        <v>446.26132638888896</v>
      </c>
      <c r="L42" s="19">
        <f t="shared" si="6"/>
        <v>3775.3519375000005</v>
      </c>
    </row>
    <row r="43" spans="1:12" x14ac:dyDescent="0.2">
      <c r="A43" t="s">
        <v>16</v>
      </c>
      <c r="B43" s="3">
        <f>39150*1.1</f>
        <v>43065</v>
      </c>
      <c r="C43" s="3">
        <f t="shared" si="7"/>
        <v>3588.75</v>
      </c>
      <c r="D43" s="3">
        <f t="shared" si="0"/>
        <v>299.0625</v>
      </c>
      <c r="E43" s="3">
        <f t="shared" si="1"/>
        <v>222.5025</v>
      </c>
      <c r="F43" s="3">
        <f t="shared" si="2"/>
        <v>52.036875000000002</v>
      </c>
      <c r="G43" s="3">
        <f t="shared" si="3"/>
        <v>147.13875000000002</v>
      </c>
      <c r="H43" s="3">
        <f t="shared" si="4"/>
        <v>2868.0093750000001</v>
      </c>
      <c r="I43" s="6" t="s">
        <v>318</v>
      </c>
      <c r="J43" s="3">
        <v>-241</v>
      </c>
      <c r="K43" s="3">
        <f t="shared" si="5"/>
        <v>286.80093750000003</v>
      </c>
      <c r="L43" s="19">
        <f t="shared" si="6"/>
        <v>2340.2084374999999</v>
      </c>
    </row>
    <row r="44" spans="1:12" x14ac:dyDescent="0.2">
      <c r="A44" t="s">
        <v>165</v>
      </c>
      <c r="B44" s="3">
        <f>B43+25000</f>
        <v>68065</v>
      </c>
      <c r="C44" s="3">
        <f t="shared" si="7"/>
        <v>5672.083333333333</v>
      </c>
      <c r="D44" s="3">
        <f t="shared" si="0"/>
        <v>472.67361111111109</v>
      </c>
      <c r="E44" s="3">
        <f t="shared" si="1"/>
        <v>351.66916666666663</v>
      </c>
      <c r="F44" s="3">
        <f t="shared" si="2"/>
        <v>82.245208333333338</v>
      </c>
      <c r="G44" s="3">
        <f t="shared" si="3"/>
        <v>232.55541666666667</v>
      </c>
      <c r="H44" s="3">
        <f t="shared" si="4"/>
        <v>4532.9399305555544</v>
      </c>
      <c r="I44" s="6" t="s">
        <v>318</v>
      </c>
      <c r="J44" s="3">
        <v>-241</v>
      </c>
      <c r="K44" s="3">
        <f t="shared" si="5"/>
        <v>453.29399305555546</v>
      </c>
      <c r="L44" s="19">
        <f t="shared" si="6"/>
        <v>3838.645937499999</v>
      </c>
    </row>
    <row r="45" spans="1:12" x14ac:dyDescent="0.2">
      <c r="A45" t="s">
        <v>17</v>
      </c>
      <c r="B45" s="3">
        <f>33980*1.1</f>
        <v>37378</v>
      </c>
      <c r="C45" s="3">
        <f t="shared" si="7"/>
        <v>3114.8333333333335</v>
      </c>
      <c r="D45" s="3">
        <f t="shared" si="0"/>
        <v>259.56944444444446</v>
      </c>
      <c r="E45" s="3">
        <f t="shared" si="1"/>
        <v>193.11966666666669</v>
      </c>
      <c r="F45" s="3">
        <f t="shared" si="2"/>
        <v>45.165083333333335</v>
      </c>
      <c r="G45" s="3">
        <f t="shared" si="3"/>
        <v>127.70816666666668</v>
      </c>
      <c r="H45" s="3">
        <f t="shared" si="4"/>
        <v>2489.2709722222226</v>
      </c>
      <c r="K45" s="3">
        <f t="shared" si="5"/>
        <v>248.92709722222227</v>
      </c>
      <c r="L45" s="19">
        <f t="shared" si="6"/>
        <v>2240.3438750000005</v>
      </c>
    </row>
    <row r="46" spans="1:12" x14ac:dyDescent="0.2">
      <c r="A46" t="s">
        <v>166</v>
      </c>
      <c r="B46" s="3">
        <f>B45+25000</f>
        <v>62378</v>
      </c>
      <c r="C46" s="3">
        <f t="shared" si="7"/>
        <v>5198.166666666667</v>
      </c>
      <c r="D46" s="3">
        <f t="shared" si="0"/>
        <v>433.1805555555556</v>
      </c>
      <c r="E46" s="3">
        <f t="shared" si="1"/>
        <v>322.28633333333335</v>
      </c>
      <c r="F46" s="3">
        <f t="shared" si="2"/>
        <v>75.373416666666671</v>
      </c>
      <c r="G46" s="3">
        <f t="shared" si="3"/>
        <v>213.12483333333336</v>
      </c>
      <c r="H46" s="3">
        <f t="shared" si="4"/>
        <v>4154.2015277777782</v>
      </c>
      <c r="K46" s="3">
        <f t="shared" si="5"/>
        <v>415.42015277777784</v>
      </c>
      <c r="L46" s="19">
        <f t="shared" si="6"/>
        <v>3738.7813750000005</v>
      </c>
    </row>
    <row r="47" spans="1:12" x14ac:dyDescent="0.2">
      <c r="A47" t="s">
        <v>18</v>
      </c>
      <c r="B47" s="3">
        <f>34800*1.1</f>
        <v>38280</v>
      </c>
      <c r="C47" s="3">
        <f t="shared" si="7"/>
        <v>3190</v>
      </c>
      <c r="D47" s="3">
        <f t="shared" si="0"/>
        <v>265.83333333333331</v>
      </c>
      <c r="E47" s="3">
        <f t="shared" si="1"/>
        <v>197.78</v>
      </c>
      <c r="F47" s="3">
        <f t="shared" si="2"/>
        <v>46.255000000000003</v>
      </c>
      <c r="G47" s="3">
        <f t="shared" si="3"/>
        <v>130.79</v>
      </c>
      <c r="H47" s="3">
        <f t="shared" si="4"/>
        <v>2549.3416666666662</v>
      </c>
      <c r="K47" s="3">
        <f t="shared" si="5"/>
        <v>254.93416666666664</v>
      </c>
      <c r="L47" s="19">
        <f t="shared" si="6"/>
        <v>2294.4074999999998</v>
      </c>
    </row>
    <row r="48" spans="1:12" x14ac:dyDescent="0.2">
      <c r="A48" t="s">
        <v>167</v>
      </c>
      <c r="B48" s="3">
        <f>B47+25000</f>
        <v>63280</v>
      </c>
      <c r="C48" s="3">
        <f t="shared" si="7"/>
        <v>5273.333333333333</v>
      </c>
      <c r="D48" s="3">
        <f t="shared" si="0"/>
        <v>439.4444444444444</v>
      </c>
      <c r="E48" s="3">
        <f t="shared" si="1"/>
        <v>326.94666666666666</v>
      </c>
      <c r="F48" s="3">
        <f t="shared" si="2"/>
        <v>76.463333333333338</v>
      </c>
      <c r="G48" s="3">
        <f t="shared" si="3"/>
        <v>216.20666666666665</v>
      </c>
      <c r="H48" s="3">
        <f t="shared" si="4"/>
        <v>4214.2722222222219</v>
      </c>
      <c r="K48" s="3">
        <f t="shared" si="5"/>
        <v>421.42722222222221</v>
      </c>
      <c r="L48" s="19">
        <f t="shared" si="6"/>
        <v>3792.8449999999998</v>
      </c>
    </row>
    <row r="49" spans="1:12" x14ac:dyDescent="0.2">
      <c r="A49" t="s">
        <v>19</v>
      </c>
      <c r="B49" s="3">
        <f>22940*1.1</f>
        <v>25234.000000000004</v>
      </c>
      <c r="C49" s="3">
        <f t="shared" si="7"/>
        <v>2102.8333333333335</v>
      </c>
      <c r="D49" s="3">
        <f t="shared" si="0"/>
        <v>175.23611111111111</v>
      </c>
      <c r="E49" s="3">
        <f t="shared" si="1"/>
        <v>130.37566666666669</v>
      </c>
      <c r="F49" s="3">
        <f t="shared" si="2"/>
        <v>30.491083333333336</v>
      </c>
      <c r="G49" s="3">
        <f t="shared" si="3"/>
        <v>86.21616666666668</v>
      </c>
      <c r="H49" s="3">
        <f t="shared" si="4"/>
        <v>1680.5143055555559</v>
      </c>
      <c r="K49" s="3">
        <f t="shared" si="5"/>
        <v>168.05143055555561</v>
      </c>
      <c r="L49" s="19">
        <f t="shared" si="6"/>
        <v>1512.4628750000002</v>
      </c>
    </row>
    <row r="50" spans="1:12" x14ac:dyDescent="0.2">
      <c r="A50" t="s">
        <v>168</v>
      </c>
      <c r="B50" s="3">
        <f>B49+25000</f>
        <v>50234</v>
      </c>
      <c r="C50" s="3">
        <f t="shared" si="7"/>
        <v>4186.166666666667</v>
      </c>
      <c r="D50" s="3">
        <f t="shared" si="0"/>
        <v>348.84722222222223</v>
      </c>
      <c r="E50" s="3">
        <f t="shared" si="1"/>
        <v>259.54233333333337</v>
      </c>
      <c r="F50" s="3">
        <f t="shared" si="2"/>
        <v>60.699416666666671</v>
      </c>
      <c r="G50" s="3">
        <f t="shared" si="3"/>
        <v>171.63283333333337</v>
      </c>
      <c r="H50" s="3">
        <f t="shared" si="4"/>
        <v>3345.4448611111111</v>
      </c>
      <c r="K50" s="3">
        <f t="shared" si="5"/>
        <v>334.54448611111115</v>
      </c>
      <c r="L50" s="19">
        <f t="shared" si="6"/>
        <v>3010.9003750000002</v>
      </c>
    </row>
    <row r="51" spans="1:12" x14ac:dyDescent="0.2">
      <c r="A51" t="s">
        <v>20</v>
      </c>
      <c r="B51" s="3">
        <f>49600*1.1</f>
        <v>54560.000000000007</v>
      </c>
      <c r="C51" s="3">
        <f t="shared" si="7"/>
        <v>4546.666666666667</v>
      </c>
      <c r="D51" s="3">
        <f t="shared" si="0"/>
        <v>378.88888888888891</v>
      </c>
      <c r="E51" s="3">
        <f t="shared" si="1"/>
        <v>281.89333333333337</v>
      </c>
      <c r="F51" s="3">
        <f t="shared" si="2"/>
        <v>65.926666666666677</v>
      </c>
      <c r="G51" s="3">
        <f t="shared" si="3"/>
        <v>186.41333333333336</v>
      </c>
      <c r="H51" s="3">
        <f t="shared" si="4"/>
        <v>3633.5444444444447</v>
      </c>
      <c r="I51" s="6" t="s">
        <v>318</v>
      </c>
      <c r="J51" s="3">
        <v>-241</v>
      </c>
      <c r="K51" s="3">
        <f t="shared" si="5"/>
        <v>363.35444444444448</v>
      </c>
      <c r="L51" s="19">
        <f t="shared" si="6"/>
        <v>3029.19</v>
      </c>
    </row>
    <row r="52" spans="1:12" x14ac:dyDescent="0.2">
      <c r="A52" t="s">
        <v>169</v>
      </c>
      <c r="B52" s="3">
        <f>B51+25000</f>
        <v>79560</v>
      </c>
      <c r="C52" s="3">
        <f t="shared" si="7"/>
        <v>6630</v>
      </c>
      <c r="D52" s="3">
        <f t="shared" si="0"/>
        <v>552.5</v>
      </c>
      <c r="E52" s="3">
        <f t="shared" si="1"/>
        <v>411.06</v>
      </c>
      <c r="F52" s="3">
        <f t="shared" si="2"/>
        <v>96.135000000000005</v>
      </c>
      <c r="G52" s="3">
        <f t="shared" si="3"/>
        <v>271.83</v>
      </c>
      <c r="H52" s="3">
        <f t="shared" si="4"/>
        <v>5298.4749999999995</v>
      </c>
      <c r="I52" s="6" t="s">
        <v>318</v>
      </c>
      <c r="J52" s="3">
        <v>-241</v>
      </c>
      <c r="K52" s="3">
        <f t="shared" si="5"/>
        <v>529.84749999999997</v>
      </c>
      <c r="L52" s="19">
        <f t="shared" si="6"/>
        <v>4527.6274999999996</v>
      </c>
    </row>
    <row r="53" spans="1:12" x14ac:dyDescent="0.2">
      <c r="A53" t="s">
        <v>21</v>
      </c>
      <c r="B53" s="3">
        <f>27390*1.1</f>
        <v>30129.000000000004</v>
      </c>
      <c r="C53" s="3">
        <f t="shared" si="7"/>
        <v>2510.7500000000005</v>
      </c>
      <c r="D53" s="3">
        <f t="shared" si="0"/>
        <v>209.22916666666671</v>
      </c>
      <c r="E53" s="3">
        <f t="shared" si="1"/>
        <v>155.66650000000001</v>
      </c>
      <c r="F53" s="3">
        <f t="shared" si="2"/>
        <v>36.405875000000009</v>
      </c>
      <c r="G53" s="3">
        <f t="shared" si="3"/>
        <v>102.94075000000002</v>
      </c>
      <c r="H53" s="3">
        <f t="shared" si="4"/>
        <v>2006.5077083333342</v>
      </c>
      <c r="K53" s="3">
        <f t="shared" si="5"/>
        <v>200.65077083333344</v>
      </c>
      <c r="L53" s="19">
        <f t="shared" si="6"/>
        <v>1805.8569375000009</v>
      </c>
    </row>
    <row r="54" spans="1:12" x14ac:dyDescent="0.2">
      <c r="A54" t="s">
        <v>170</v>
      </c>
      <c r="B54" s="3">
        <f>B53+25000</f>
        <v>55129</v>
      </c>
      <c r="C54" s="3">
        <f t="shared" si="7"/>
        <v>4594.083333333333</v>
      </c>
      <c r="D54" s="3">
        <f t="shared" si="0"/>
        <v>382.84027777777777</v>
      </c>
      <c r="E54" s="3">
        <f t="shared" si="1"/>
        <v>284.83316666666667</v>
      </c>
      <c r="F54" s="3">
        <f t="shared" si="2"/>
        <v>66.614208333333337</v>
      </c>
      <c r="G54" s="3">
        <f t="shared" si="3"/>
        <v>188.35741666666667</v>
      </c>
      <c r="H54" s="3">
        <f t="shared" si="4"/>
        <v>3671.4382638888887</v>
      </c>
      <c r="K54" s="3">
        <f t="shared" si="5"/>
        <v>367.1438263888889</v>
      </c>
      <c r="L54" s="19">
        <f t="shared" si="6"/>
        <v>3304.2944374999997</v>
      </c>
    </row>
    <row r="55" spans="1:12" x14ac:dyDescent="0.2">
      <c r="A55" t="s">
        <v>22</v>
      </c>
      <c r="B55" s="3">
        <f>45940*1.1</f>
        <v>50534.000000000007</v>
      </c>
      <c r="C55" s="3">
        <f t="shared" si="7"/>
        <v>4211.166666666667</v>
      </c>
      <c r="D55" s="3">
        <f t="shared" si="0"/>
        <v>350.9305555555556</v>
      </c>
      <c r="E55" s="3">
        <f t="shared" si="1"/>
        <v>261.09233333333333</v>
      </c>
      <c r="F55" s="3">
        <f t="shared" si="2"/>
        <v>61.061916666666676</v>
      </c>
      <c r="G55" s="3">
        <f t="shared" si="3"/>
        <v>172.65783333333334</v>
      </c>
      <c r="H55" s="3">
        <f t="shared" si="4"/>
        <v>3365.4240277777781</v>
      </c>
      <c r="I55" s="6" t="s">
        <v>318</v>
      </c>
      <c r="J55" s="3">
        <v>-241</v>
      </c>
      <c r="K55" s="3">
        <f t="shared" si="5"/>
        <v>336.54240277777785</v>
      </c>
      <c r="L55" s="19">
        <f t="shared" si="6"/>
        <v>2787.881625</v>
      </c>
    </row>
    <row r="56" spans="1:12" x14ac:dyDescent="0.2">
      <c r="A56" t="s">
        <v>171</v>
      </c>
      <c r="B56" s="3">
        <f>B55+25000</f>
        <v>75534</v>
      </c>
      <c r="C56" s="3">
        <f t="shared" si="7"/>
        <v>6294.5</v>
      </c>
      <c r="D56" s="3">
        <f t="shared" si="0"/>
        <v>524.54166666666663</v>
      </c>
      <c r="E56" s="3">
        <f t="shared" si="1"/>
        <v>390.25900000000001</v>
      </c>
      <c r="F56" s="3">
        <f t="shared" si="2"/>
        <v>91.270250000000004</v>
      </c>
      <c r="G56" s="3">
        <f t="shared" si="3"/>
        <v>258.0745</v>
      </c>
      <c r="H56" s="3">
        <f t="shared" si="4"/>
        <v>5030.3545833333337</v>
      </c>
      <c r="I56" s="6" t="s">
        <v>318</v>
      </c>
      <c r="J56" s="3">
        <v>-241</v>
      </c>
      <c r="K56" s="3">
        <f t="shared" si="5"/>
        <v>503.03545833333339</v>
      </c>
      <c r="L56" s="19">
        <f t="shared" si="6"/>
        <v>4286.319125</v>
      </c>
    </row>
    <row r="57" spans="1:12" x14ac:dyDescent="0.2">
      <c r="A57" t="s">
        <v>23</v>
      </c>
      <c r="B57" s="3">
        <f>28200*1.1</f>
        <v>31020.000000000004</v>
      </c>
      <c r="C57" s="3">
        <f t="shared" si="7"/>
        <v>2585.0000000000005</v>
      </c>
      <c r="D57" s="3">
        <f t="shared" si="0"/>
        <v>215.41666666666671</v>
      </c>
      <c r="E57" s="3">
        <f t="shared" si="1"/>
        <v>160.27000000000004</v>
      </c>
      <c r="F57" s="3">
        <f t="shared" si="2"/>
        <v>37.482500000000009</v>
      </c>
      <c r="G57" s="3">
        <f t="shared" si="3"/>
        <v>105.98500000000003</v>
      </c>
      <c r="H57" s="3">
        <f t="shared" si="4"/>
        <v>2065.8458333333338</v>
      </c>
      <c r="K57" s="3">
        <f t="shared" si="5"/>
        <v>206.5845833333334</v>
      </c>
      <c r="L57" s="19">
        <f t="shared" si="6"/>
        <v>1859.2612500000005</v>
      </c>
    </row>
    <row r="58" spans="1:12" x14ac:dyDescent="0.2">
      <c r="A58" t="s">
        <v>172</v>
      </c>
      <c r="B58" s="3">
        <f>B57+25000</f>
        <v>56020</v>
      </c>
      <c r="C58" s="3">
        <f t="shared" si="7"/>
        <v>4668.333333333333</v>
      </c>
      <c r="D58" s="3">
        <f t="shared" si="0"/>
        <v>389.02777777777777</v>
      </c>
      <c r="E58" s="3">
        <f t="shared" si="1"/>
        <v>289.43666666666667</v>
      </c>
      <c r="F58" s="3">
        <f t="shared" si="2"/>
        <v>67.69083333333333</v>
      </c>
      <c r="G58" s="3">
        <f t="shared" si="3"/>
        <v>191.40166666666667</v>
      </c>
      <c r="H58" s="3">
        <f t="shared" si="4"/>
        <v>3730.7763888888894</v>
      </c>
      <c r="K58" s="3">
        <f t="shared" si="5"/>
        <v>373.07763888888894</v>
      </c>
      <c r="L58" s="19">
        <f t="shared" si="6"/>
        <v>3357.6987500000005</v>
      </c>
    </row>
    <row r="59" spans="1:12" x14ac:dyDescent="0.2">
      <c r="A59" t="s">
        <v>24</v>
      </c>
      <c r="B59" s="3">
        <f>42660*1.1</f>
        <v>46926.000000000007</v>
      </c>
      <c r="C59" s="3">
        <f t="shared" si="7"/>
        <v>3910.5000000000005</v>
      </c>
      <c r="D59" s="3">
        <f t="shared" si="0"/>
        <v>325.87500000000006</v>
      </c>
      <c r="E59" s="3">
        <f t="shared" si="1"/>
        <v>242.45100000000002</v>
      </c>
      <c r="F59" s="3">
        <f t="shared" si="2"/>
        <v>56.702250000000006</v>
      </c>
      <c r="G59" s="3">
        <f t="shared" si="3"/>
        <v>160.33050000000003</v>
      </c>
      <c r="H59" s="3">
        <f t="shared" si="4"/>
        <v>3125.1412500000006</v>
      </c>
      <c r="I59" s="6" t="s">
        <v>319</v>
      </c>
      <c r="J59" s="3">
        <v>-86</v>
      </c>
      <c r="K59" s="3">
        <f t="shared" si="5"/>
        <v>312.51412500000009</v>
      </c>
      <c r="L59" s="19">
        <f t="shared" si="6"/>
        <v>2726.6271250000004</v>
      </c>
    </row>
    <row r="60" spans="1:12" x14ac:dyDescent="0.2">
      <c r="A60" t="s">
        <v>173</v>
      </c>
      <c r="B60" s="3">
        <f>B59+25000</f>
        <v>71926</v>
      </c>
      <c r="C60" s="3">
        <f t="shared" si="7"/>
        <v>5993.833333333333</v>
      </c>
      <c r="D60" s="3">
        <f t="shared" si="0"/>
        <v>499.48611111111109</v>
      </c>
      <c r="E60" s="3">
        <f t="shared" si="1"/>
        <v>371.61766666666665</v>
      </c>
      <c r="F60" s="3">
        <f t="shared" si="2"/>
        <v>86.910583333333335</v>
      </c>
      <c r="G60" s="3">
        <f t="shared" si="3"/>
        <v>245.74716666666666</v>
      </c>
      <c r="H60" s="3">
        <f t="shared" si="4"/>
        <v>4790.0718055555544</v>
      </c>
      <c r="I60" s="6" t="s">
        <v>319</v>
      </c>
      <c r="J60" s="3">
        <v>-86</v>
      </c>
      <c r="K60" s="3">
        <f t="shared" si="5"/>
        <v>479.00718055555546</v>
      </c>
      <c r="L60" s="19">
        <f t="shared" si="6"/>
        <v>4225.0646249999991</v>
      </c>
    </row>
    <row r="61" spans="1:12" x14ac:dyDescent="0.2">
      <c r="A61" t="s">
        <v>25</v>
      </c>
      <c r="B61" s="3">
        <f>19090*1.1</f>
        <v>20999</v>
      </c>
      <c r="C61" s="3">
        <f t="shared" si="7"/>
        <v>1749.9166666666667</v>
      </c>
      <c r="D61" s="3">
        <f t="shared" si="0"/>
        <v>145.82638888888889</v>
      </c>
      <c r="E61" s="3">
        <f t="shared" si="1"/>
        <v>108.49483333333333</v>
      </c>
      <c r="F61" s="3">
        <f t="shared" si="2"/>
        <v>25.373791666666669</v>
      </c>
      <c r="G61" s="3">
        <f t="shared" si="3"/>
        <v>71.746583333333334</v>
      </c>
      <c r="H61" s="3">
        <f t="shared" si="4"/>
        <v>1398.4750694444444</v>
      </c>
      <c r="K61" s="3">
        <f t="shared" si="5"/>
        <v>139.84750694444446</v>
      </c>
      <c r="L61" s="19">
        <f t="shared" si="6"/>
        <v>1258.6275625000001</v>
      </c>
    </row>
    <row r="62" spans="1:12" x14ac:dyDescent="0.2">
      <c r="A62" t="s">
        <v>174</v>
      </c>
      <c r="B62" s="3">
        <f>B61+25000</f>
        <v>45999</v>
      </c>
      <c r="C62" s="3">
        <f t="shared" si="7"/>
        <v>3833.25</v>
      </c>
      <c r="D62" s="3">
        <f t="shared" si="0"/>
        <v>319.4375</v>
      </c>
      <c r="E62" s="3">
        <f t="shared" si="1"/>
        <v>237.66149999999999</v>
      </c>
      <c r="F62" s="3">
        <f t="shared" si="2"/>
        <v>55.582125000000005</v>
      </c>
      <c r="G62" s="3">
        <f t="shared" si="3"/>
        <v>157.16325000000001</v>
      </c>
      <c r="H62" s="3">
        <f t="shared" si="4"/>
        <v>3063.4056249999999</v>
      </c>
      <c r="K62" s="3">
        <f t="shared" si="5"/>
        <v>306.34056249999998</v>
      </c>
      <c r="L62" s="19">
        <f t="shared" si="6"/>
        <v>2757.0650624999998</v>
      </c>
    </row>
    <row r="63" spans="1:12" x14ac:dyDescent="0.2">
      <c r="A63" t="s">
        <v>26</v>
      </c>
      <c r="B63" s="3">
        <f>39270*1.1</f>
        <v>43197</v>
      </c>
      <c r="C63" s="3">
        <f t="shared" si="7"/>
        <v>3599.75</v>
      </c>
      <c r="D63" s="3">
        <f t="shared" si="0"/>
        <v>299.97916666666669</v>
      </c>
      <c r="E63" s="3">
        <f t="shared" si="1"/>
        <v>223.18449999999999</v>
      </c>
      <c r="F63" s="3">
        <f t="shared" si="2"/>
        <v>52.196375000000003</v>
      </c>
      <c r="G63" s="3">
        <f t="shared" si="3"/>
        <v>147.58975000000001</v>
      </c>
      <c r="H63" s="3">
        <f t="shared" si="4"/>
        <v>2876.8002083333336</v>
      </c>
      <c r="K63" s="3">
        <f t="shared" si="5"/>
        <v>287.68002083333334</v>
      </c>
      <c r="L63" s="19">
        <f t="shared" si="6"/>
        <v>2589.1201875000002</v>
      </c>
    </row>
    <row r="64" spans="1:12" x14ac:dyDescent="0.2">
      <c r="A64" t="s">
        <v>175</v>
      </c>
      <c r="B64" s="3">
        <f>B63+25000</f>
        <v>68197</v>
      </c>
      <c r="C64" s="3">
        <f t="shared" si="7"/>
        <v>5683.083333333333</v>
      </c>
      <c r="D64" s="3">
        <f t="shared" si="0"/>
        <v>473.59027777777777</v>
      </c>
      <c r="E64" s="3">
        <f t="shared" si="1"/>
        <v>352.35116666666664</v>
      </c>
      <c r="F64" s="3">
        <f t="shared" si="2"/>
        <v>82.404708333333332</v>
      </c>
      <c r="G64" s="3">
        <f t="shared" si="3"/>
        <v>233.00641666666667</v>
      </c>
      <c r="H64" s="3">
        <f t="shared" si="4"/>
        <v>4541.7307638888888</v>
      </c>
      <c r="K64" s="3">
        <f t="shared" si="5"/>
        <v>454.17307638888889</v>
      </c>
      <c r="L64" s="19">
        <f t="shared" si="6"/>
        <v>4087.5576874999997</v>
      </c>
    </row>
    <row r="65" spans="1:12" x14ac:dyDescent="0.2">
      <c r="A65" t="s">
        <v>27</v>
      </c>
      <c r="B65" s="3">
        <f>26930*1.1</f>
        <v>29623.000000000004</v>
      </c>
      <c r="C65" s="3">
        <f t="shared" si="7"/>
        <v>2468.5833333333335</v>
      </c>
      <c r="D65" s="3">
        <f t="shared" si="0"/>
        <v>205.7152777777778</v>
      </c>
      <c r="E65" s="3">
        <f t="shared" si="1"/>
        <v>153.05216666666666</v>
      </c>
      <c r="F65" s="3">
        <f t="shared" si="2"/>
        <v>35.794458333333338</v>
      </c>
      <c r="G65" s="3">
        <f t="shared" si="3"/>
        <v>101.21191666666668</v>
      </c>
      <c r="H65" s="3">
        <f t="shared" si="4"/>
        <v>1972.8095138888889</v>
      </c>
      <c r="K65" s="3">
        <f t="shared" si="5"/>
        <v>197.28095138888889</v>
      </c>
      <c r="L65" s="19">
        <f t="shared" si="6"/>
        <v>1775.5285624999999</v>
      </c>
    </row>
    <row r="66" spans="1:12" x14ac:dyDescent="0.2">
      <c r="A66" t="s">
        <v>176</v>
      </c>
      <c r="B66" s="3">
        <f>B65+25000</f>
        <v>54623</v>
      </c>
      <c r="C66" s="3">
        <f t="shared" si="7"/>
        <v>4551.916666666667</v>
      </c>
      <c r="D66" s="3">
        <f t="shared" si="0"/>
        <v>379.32638888888891</v>
      </c>
      <c r="E66" s="3">
        <f t="shared" si="1"/>
        <v>282.21883333333335</v>
      </c>
      <c r="F66" s="3">
        <f t="shared" si="2"/>
        <v>66.002791666666681</v>
      </c>
      <c r="G66" s="3">
        <f t="shared" si="3"/>
        <v>186.62858333333335</v>
      </c>
      <c r="H66" s="3">
        <f t="shared" si="4"/>
        <v>3637.740069444445</v>
      </c>
      <c r="K66" s="3">
        <f t="shared" si="5"/>
        <v>363.77400694444452</v>
      </c>
      <c r="L66" s="19">
        <f t="shared" si="6"/>
        <v>3273.9660625000006</v>
      </c>
    </row>
    <row r="67" spans="1:12" x14ac:dyDescent="0.2">
      <c r="A67" t="s">
        <v>28</v>
      </c>
      <c r="B67" s="3">
        <f>28430*1.1</f>
        <v>31273.000000000004</v>
      </c>
      <c r="C67" s="3">
        <f t="shared" si="7"/>
        <v>2606.0833333333335</v>
      </c>
      <c r="D67" s="3">
        <f t="shared" si="0"/>
        <v>217.17361111111111</v>
      </c>
      <c r="E67" s="3">
        <f t="shared" si="1"/>
        <v>161.57716666666667</v>
      </c>
      <c r="F67" s="3">
        <f t="shared" si="2"/>
        <v>37.788208333333337</v>
      </c>
      <c r="G67" s="3">
        <f t="shared" si="3"/>
        <v>106.84941666666668</v>
      </c>
      <c r="H67" s="3">
        <f t="shared" si="4"/>
        <v>2082.6949305555554</v>
      </c>
      <c r="K67" s="3">
        <f t="shared" si="5"/>
        <v>208.26949305555556</v>
      </c>
      <c r="L67" s="19">
        <f t="shared" si="6"/>
        <v>1874.4254374999998</v>
      </c>
    </row>
    <row r="68" spans="1:12" x14ac:dyDescent="0.2">
      <c r="A68" t="s">
        <v>177</v>
      </c>
      <c r="B68" s="3">
        <f>B67+25000</f>
        <v>56273</v>
      </c>
      <c r="C68" s="3">
        <f t="shared" si="7"/>
        <v>4689.416666666667</v>
      </c>
      <c r="D68" s="3">
        <f t="shared" si="0"/>
        <v>390.78472222222223</v>
      </c>
      <c r="E68" s="3">
        <f t="shared" si="1"/>
        <v>290.74383333333333</v>
      </c>
      <c r="F68" s="3">
        <f t="shared" si="2"/>
        <v>67.996541666666673</v>
      </c>
      <c r="G68" s="3">
        <f t="shared" si="3"/>
        <v>192.26608333333334</v>
      </c>
      <c r="H68" s="3">
        <f t="shared" si="4"/>
        <v>3747.6254861111106</v>
      </c>
      <c r="K68" s="3">
        <f t="shared" si="5"/>
        <v>374.76254861111107</v>
      </c>
      <c r="L68" s="19">
        <f t="shared" si="6"/>
        <v>3372.8629374999996</v>
      </c>
    </row>
    <row r="69" spans="1:12" x14ac:dyDescent="0.2">
      <c r="A69" t="s">
        <v>29</v>
      </c>
      <c r="B69" s="3">
        <f>64300*1.1</f>
        <v>70730</v>
      </c>
      <c r="C69" s="3">
        <f t="shared" si="7"/>
        <v>5894.166666666667</v>
      </c>
      <c r="D69" s="3">
        <f t="shared" si="0"/>
        <v>491.1805555555556</v>
      </c>
      <c r="E69" s="3">
        <f t="shared" si="1"/>
        <v>365.43833333333333</v>
      </c>
      <c r="F69" s="3">
        <f t="shared" si="2"/>
        <v>85.46541666666667</v>
      </c>
      <c r="G69" s="3">
        <f t="shared" si="3"/>
        <v>241.66083333333336</v>
      </c>
      <c r="H69" s="3">
        <f t="shared" si="4"/>
        <v>4710.4215277777776</v>
      </c>
      <c r="I69" s="6" t="s">
        <v>318</v>
      </c>
      <c r="J69" s="3">
        <v>-241</v>
      </c>
      <c r="K69" s="3">
        <f t="shared" si="5"/>
        <v>471.0421527777778</v>
      </c>
      <c r="L69" s="19">
        <f t="shared" si="6"/>
        <v>3998.3793749999995</v>
      </c>
    </row>
    <row r="70" spans="1:12" x14ac:dyDescent="0.2">
      <c r="A70" t="s">
        <v>178</v>
      </c>
      <c r="B70" s="3">
        <f>B69+25000</f>
        <v>95730</v>
      </c>
      <c r="C70" s="3">
        <f t="shared" si="7"/>
        <v>7977.5</v>
      </c>
      <c r="D70" s="3">
        <f t="shared" si="0"/>
        <v>664.79166666666663</v>
      </c>
      <c r="E70" s="3">
        <f t="shared" si="1"/>
        <v>494.60500000000002</v>
      </c>
      <c r="F70" s="3">
        <f t="shared" si="2"/>
        <v>115.67375000000001</v>
      </c>
      <c r="G70" s="3">
        <f t="shared" si="3"/>
        <v>327.07749999999999</v>
      </c>
      <c r="H70" s="3">
        <f t="shared" si="4"/>
        <v>6375.3520833333323</v>
      </c>
      <c r="I70" s="6" t="s">
        <v>318</v>
      </c>
      <c r="J70" s="3">
        <v>-241</v>
      </c>
      <c r="K70" s="3">
        <f t="shared" si="5"/>
        <v>637.53520833333323</v>
      </c>
      <c r="L70" s="19">
        <f t="shared" si="6"/>
        <v>5496.8168749999986</v>
      </c>
    </row>
    <row r="71" spans="1:12" x14ac:dyDescent="0.2">
      <c r="A71" t="s">
        <v>30</v>
      </c>
      <c r="B71" s="3">
        <f>17600*1.1</f>
        <v>19360</v>
      </c>
      <c r="C71" s="3">
        <f t="shared" si="7"/>
        <v>1613.3333333333333</v>
      </c>
      <c r="D71" s="3">
        <f t="shared" si="0"/>
        <v>134.44444444444443</v>
      </c>
      <c r="E71" s="3">
        <f t="shared" si="1"/>
        <v>100.02666666666666</v>
      </c>
      <c r="F71" s="3">
        <f t="shared" si="2"/>
        <v>23.393333333333334</v>
      </c>
      <c r="G71" s="3">
        <f t="shared" si="3"/>
        <v>66.146666666666661</v>
      </c>
      <c r="H71" s="3">
        <f t="shared" si="4"/>
        <v>1289.3222222222221</v>
      </c>
      <c r="K71" s="3">
        <f t="shared" si="5"/>
        <v>128.93222222222221</v>
      </c>
      <c r="L71" s="19">
        <f t="shared" si="6"/>
        <v>1160.3899999999999</v>
      </c>
    </row>
    <row r="72" spans="1:12" x14ac:dyDescent="0.2">
      <c r="A72" t="s">
        <v>179</v>
      </c>
      <c r="B72" s="3">
        <f>B71+25000</f>
        <v>44360</v>
      </c>
      <c r="C72" s="3">
        <f t="shared" si="7"/>
        <v>3696.6666666666665</v>
      </c>
      <c r="D72" s="3">
        <f t="shared" si="0"/>
        <v>308.05555555555554</v>
      </c>
      <c r="E72" s="3">
        <f t="shared" si="1"/>
        <v>229.19333333333333</v>
      </c>
      <c r="F72" s="3">
        <f t="shared" si="2"/>
        <v>53.601666666666667</v>
      </c>
      <c r="G72" s="3">
        <f t="shared" si="3"/>
        <v>151.56333333333333</v>
      </c>
      <c r="H72" s="3">
        <f t="shared" si="4"/>
        <v>2954.2527777777777</v>
      </c>
      <c r="K72" s="3">
        <f t="shared" si="5"/>
        <v>295.42527777777781</v>
      </c>
      <c r="L72" s="19">
        <f t="shared" si="6"/>
        <v>2658.8274999999999</v>
      </c>
    </row>
    <row r="73" spans="1:12" x14ac:dyDescent="0.2">
      <c r="A73" t="s">
        <v>31</v>
      </c>
      <c r="B73" s="3">
        <f>85700*1.1</f>
        <v>94270.000000000015</v>
      </c>
      <c r="C73" s="3">
        <f t="shared" si="7"/>
        <v>7855.8333333333348</v>
      </c>
      <c r="D73" s="3">
        <f t="shared" si="0"/>
        <v>654.65277777777794</v>
      </c>
      <c r="E73" s="3">
        <f t="shared" si="1"/>
        <v>487.06166666666678</v>
      </c>
      <c r="F73" s="3">
        <f t="shared" si="2"/>
        <v>113.90958333333336</v>
      </c>
      <c r="G73" s="3">
        <f t="shared" si="3"/>
        <v>322.08916666666676</v>
      </c>
      <c r="H73" s="3">
        <f t="shared" si="4"/>
        <v>6278.1201388888903</v>
      </c>
      <c r="I73" s="6" t="s">
        <v>320</v>
      </c>
      <c r="J73" s="3">
        <v>-1352</v>
      </c>
      <c r="K73" s="3">
        <f t="shared" si="5"/>
        <v>627.81201388888906</v>
      </c>
      <c r="L73" s="19">
        <f t="shared" si="6"/>
        <v>4298.3081250000014</v>
      </c>
    </row>
    <row r="74" spans="1:12" x14ac:dyDescent="0.2">
      <c r="A74" t="s">
        <v>180</v>
      </c>
      <c r="B74" s="3">
        <f>B73+25000</f>
        <v>119270.00000000001</v>
      </c>
      <c r="C74" s="3">
        <f t="shared" si="7"/>
        <v>9939.1666666666679</v>
      </c>
      <c r="D74" s="3">
        <f t="shared" si="0"/>
        <v>828.26388888888903</v>
      </c>
      <c r="E74" s="3">
        <f t="shared" si="1"/>
        <v>616.22833333333335</v>
      </c>
      <c r="F74" s="3">
        <f t="shared" si="2"/>
        <v>144.1179166666667</v>
      </c>
      <c r="G74" s="3">
        <f t="shared" si="3"/>
        <v>407.50583333333338</v>
      </c>
      <c r="H74" s="3">
        <f t="shared" si="4"/>
        <v>7943.0506944444469</v>
      </c>
      <c r="I74" s="6" t="s">
        <v>320</v>
      </c>
      <c r="J74" s="3">
        <v>-1352</v>
      </c>
      <c r="K74" s="3">
        <f t="shared" si="5"/>
        <v>794.30506944444471</v>
      </c>
      <c r="L74" s="19">
        <f t="shared" si="6"/>
        <v>5796.7456250000023</v>
      </c>
    </row>
    <row r="75" spans="1:12" x14ac:dyDescent="0.2">
      <c r="A75" t="s">
        <v>32</v>
      </c>
      <c r="B75" s="3">
        <f>56170*1.1</f>
        <v>61787.000000000007</v>
      </c>
      <c r="C75" s="3">
        <f t="shared" si="7"/>
        <v>5148.916666666667</v>
      </c>
      <c r="D75" s="3">
        <f t="shared" si="0"/>
        <v>429.07638888888891</v>
      </c>
      <c r="E75" s="3">
        <f t="shared" si="1"/>
        <v>319.23283333333336</v>
      </c>
      <c r="F75" s="3">
        <f t="shared" si="2"/>
        <v>74.659291666666675</v>
      </c>
      <c r="G75" s="3">
        <f t="shared" si="3"/>
        <v>211.10558333333336</v>
      </c>
      <c r="H75" s="3">
        <f t="shared" si="4"/>
        <v>4114.842569444445</v>
      </c>
      <c r="I75" s="6" t="s">
        <v>318</v>
      </c>
      <c r="J75" s="3">
        <v>-241</v>
      </c>
      <c r="K75" s="3">
        <f t="shared" si="5"/>
        <v>411.4842569444445</v>
      </c>
      <c r="L75" s="19">
        <f t="shared" si="6"/>
        <v>3462.3583125000005</v>
      </c>
    </row>
    <row r="76" spans="1:12" x14ac:dyDescent="0.2">
      <c r="A76" t="s">
        <v>181</v>
      </c>
      <c r="B76" s="3">
        <f>B75+25000</f>
        <v>86787</v>
      </c>
      <c r="C76" s="3">
        <f t="shared" si="7"/>
        <v>7232.25</v>
      </c>
      <c r="D76" s="3">
        <f t="shared" si="0"/>
        <v>602.6875</v>
      </c>
      <c r="E76" s="3">
        <f t="shared" si="1"/>
        <v>448.39949999999999</v>
      </c>
      <c r="F76" s="3">
        <f t="shared" si="2"/>
        <v>104.867625</v>
      </c>
      <c r="G76" s="3">
        <f t="shared" si="3"/>
        <v>296.52224999999999</v>
      </c>
      <c r="H76" s="3">
        <f t="shared" si="4"/>
        <v>5779.7731250000006</v>
      </c>
      <c r="I76" s="6" t="s">
        <v>318</v>
      </c>
      <c r="J76" s="3">
        <v>-241</v>
      </c>
      <c r="K76" s="3">
        <f t="shared" si="5"/>
        <v>577.97731250000004</v>
      </c>
      <c r="L76" s="19">
        <f t="shared" si="6"/>
        <v>4960.7958125000005</v>
      </c>
    </row>
    <row r="77" spans="1:12" x14ac:dyDescent="0.2">
      <c r="A77" t="s">
        <v>33</v>
      </c>
      <c r="B77" s="3">
        <f>25500*1.1</f>
        <v>28050.000000000004</v>
      </c>
      <c r="C77" s="3">
        <f t="shared" si="7"/>
        <v>2337.5000000000005</v>
      </c>
      <c r="D77" s="3">
        <f t="shared" si="0"/>
        <v>194.79166666666671</v>
      </c>
      <c r="E77" s="3">
        <f t="shared" si="1"/>
        <v>144.92500000000004</v>
      </c>
      <c r="F77" s="3">
        <f t="shared" si="2"/>
        <v>33.893750000000011</v>
      </c>
      <c r="G77" s="3">
        <f t="shared" si="3"/>
        <v>95.83750000000002</v>
      </c>
      <c r="H77" s="3">
        <f t="shared" si="4"/>
        <v>1868.0520833333339</v>
      </c>
      <c r="I77" s="6" t="s">
        <v>321</v>
      </c>
      <c r="J77" s="3">
        <v>-386</v>
      </c>
      <c r="K77" s="3">
        <f t="shared" si="5"/>
        <v>186.80520833333341</v>
      </c>
      <c r="L77" s="19">
        <f t="shared" si="6"/>
        <v>1295.2468750000005</v>
      </c>
    </row>
    <row r="78" spans="1:12" x14ac:dyDescent="0.2">
      <c r="A78" t="s">
        <v>182</v>
      </c>
      <c r="B78" s="3">
        <f>B77+25000</f>
        <v>53050</v>
      </c>
      <c r="C78" s="3">
        <f t="shared" si="7"/>
        <v>4420.833333333333</v>
      </c>
      <c r="D78" s="3">
        <f t="shared" si="0"/>
        <v>368.40277777777777</v>
      </c>
      <c r="E78" s="3">
        <f t="shared" si="1"/>
        <v>274.09166666666664</v>
      </c>
      <c r="F78" s="3">
        <f t="shared" si="2"/>
        <v>64.102083333333326</v>
      </c>
      <c r="G78" s="3">
        <f t="shared" si="3"/>
        <v>181.25416666666666</v>
      </c>
      <c r="H78" s="3">
        <f t="shared" si="4"/>
        <v>3532.9826388888887</v>
      </c>
      <c r="I78" s="6" t="s">
        <v>321</v>
      </c>
      <c r="J78" s="3">
        <v>-386</v>
      </c>
      <c r="K78" s="3">
        <f t="shared" si="5"/>
        <v>353.29826388888887</v>
      </c>
      <c r="L78" s="19">
        <f t="shared" si="6"/>
        <v>2793.6843749999998</v>
      </c>
    </row>
    <row r="79" spans="1:12" x14ac:dyDescent="0.2">
      <c r="A79" t="s">
        <v>34</v>
      </c>
      <c r="B79" s="3">
        <f>36130*1.1</f>
        <v>39743</v>
      </c>
      <c r="C79" s="3">
        <f t="shared" si="7"/>
        <v>3311.9166666666665</v>
      </c>
      <c r="D79" s="3">
        <f t="shared" si="0"/>
        <v>275.99305555555554</v>
      </c>
      <c r="E79" s="3">
        <f t="shared" si="1"/>
        <v>205.33883333333333</v>
      </c>
      <c r="F79" s="3">
        <f t="shared" si="2"/>
        <v>48.02279166666667</v>
      </c>
      <c r="G79" s="3">
        <f t="shared" si="3"/>
        <v>135.78858333333332</v>
      </c>
      <c r="H79" s="3">
        <f t="shared" si="4"/>
        <v>2646.7734027777774</v>
      </c>
      <c r="I79" s="6" t="s">
        <v>318</v>
      </c>
      <c r="J79" s="3">
        <v>-241</v>
      </c>
      <c r="K79" s="3">
        <f t="shared" si="5"/>
        <v>264.67734027777777</v>
      </c>
      <c r="L79" s="19">
        <f t="shared" si="6"/>
        <v>2141.0960624999998</v>
      </c>
    </row>
    <row r="80" spans="1:12" x14ac:dyDescent="0.2">
      <c r="A80" t="s">
        <v>183</v>
      </c>
      <c r="B80" s="3">
        <f>B79+25000</f>
        <v>64743</v>
      </c>
      <c r="C80" s="3">
        <f t="shared" si="7"/>
        <v>5395.25</v>
      </c>
      <c r="D80" s="3">
        <f t="shared" si="0"/>
        <v>449.60416666666669</v>
      </c>
      <c r="E80" s="3">
        <f t="shared" si="1"/>
        <v>334.50549999999998</v>
      </c>
      <c r="F80" s="3">
        <f t="shared" si="2"/>
        <v>78.231125000000006</v>
      </c>
      <c r="G80" s="3">
        <f t="shared" si="3"/>
        <v>221.20525000000001</v>
      </c>
      <c r="H80" s="3">
        <f t="shared" si="4"/>
        <v>4311.7039583333326</v>
      </c>
      <c r="I80" s="6" t="s">
        <v>318</v>
      </c>
      <c r="J80" s="3">
        <v>-241</v>
      </c>
      <c r="K80" s="3">
        <f t="shared" si="5"/>
        <v>431.17039583333326</v>
      </c>
      <c r="L80" s="19">
        <f t="shared" si="6"/>
        <v>3639.5335624999993</v>
      </c>
    </row>
    <row r="81" spans="1:12" x14ac:dyDescent="0.2">
      <c r="A81" t="s">
        <v>35</v>
      </c>
      <c r="B81" s="3">
        <f>60500*1.1</f>
        <v>66550</v>
      </c>
      <c r="C81" s="3">
        <f t="shared" si="7"/>
        <v>5545.833333333333</v>
      </c>
      <c r="D81" s="3">
        <f t="shared" si="0"/>
        <v>462.15277777777777</v>
      </c>
      <c r="E81" s="3">
        <f t="shared" si="1"/>
        <v>343.84166666666664</v>
      </c>
      <c r="F81" s="3">
        <f t="shared" si="2"/>
        <v>80.41458333333334</v>
      </c>
      <c r="G81" s="3">
        <f t="shared" si="3"/>
        <v>227.37916666666666</v>
      </c>
      <c r="H81" s="3">
        <f t="shared" si="4"/>
        <v>4432.0451388888896</v>
      </c>
      <c r="I81" s="6" t="s">
        <v>318</v>
      </c>
      <c r="J81" s="3">
        <v>-241</v>
      </c>
      <c r="K81" s="3">
        <f t="shared" si="5"/>
        <v>443.20451388888898</v>
      </c>
      <c r="L81" s="19">
        <f t="shared" si="6"/>
        <v>3747.8406250000007</v>
      </c>
    </row>
    <row r="82" spans="1:12" x14ac:dyDescent="0.2">
      <c r="A82" t="s">
        <v>184</v>
      </c>
      <c r="B82" s="3">
        <f>B81+25000</f>
        <v>91550</v>
      </c>
      <c r="C82" s="3">
        <f t="shared" si="7"/>
        <v>7629.166666666667</v>
      </c>
      <c r="D82" s="3">
        <f t="shared" si="0"/>
        <v>635.76388888888891</v>
      </c>
      <c r="E82" s="3">
        <f t="shared" si="1"/>
        <v>473.00833333333333</v>
      </c>
      <c r="F82" s="3">
        <f t="shared" si="2"/>
        <v>110.62291666666668</v>
      </c>
      <c r="G82" s="3">
        <f t="shared" si="3"/>
        <v>312.79583333333335</v>
      </c>
      <c r="H82" s="3">
        <f t="shared" si="4"/>
        <v>6096.9756944444453</v>
      </c>
      <c r="I82" s="6" t="s">
        <v>318</v>
      </c>
      <c r="J82" s="3">
        <v>-241</v>
      </c>
      <c r="K82" s="3">
        <f t="shared" si="5"/>
        <v>609.69756944444453</v>
      </c>
      <c r="L82" s="19">
        <f t="shared" si="6"/>
        <v>5246.2781250000007</v>
      </c>
    </row>
    <row r="83" spans="1:12" x14ac:dyDescent="0.2">
      <c r="A83" t="s">
        <v>36</v>
      </c>
      <c r="B83" s="3">
        <f>50410*1.1</f>
        <v>55451.000000000007</v>
      </c>
      <c r="C83" s="3">
        <f t="shared" si="7"/>
        <v>4620.916666666667</v>
      </c>
      <c r="D83" s="3">
        <f t="shared" si="0"/>
        <v>385.07638888888891</v>
      </c>
      <c r="E83" s="3">
        <f t="shared" si="1"/>
        <v>286.49683333333337</v>
      </c>
      <c r="F83" s="3">
        <f t="shared" si="2"/>
        <v>67.003291666666669</v>
      </c>
      <c r="G83" s="3">
        <f t="shared" si="3"/>
        <v>189.45758333333336</v>
      </c>
      <c r="H83" s="3">
        <f t="shared" si="4"/>
        <v>3692.8825694444445</v>
      </c>
      <c r="I83" s="6" t="s">
        <v>319</v>
      </c>
      <c r="J83" s="3">
        <v>-86</v>
      </c>
      <c r="K83" s="3">
        <f t="shared" si="5"/>
        <v>369.28825694444447</v>
      </c>
      <c r="L83" s="19">
        <f t="shared" si="6"/>
        <v>3237.5943124999999</v>
      </c>
    </row>
    <row r="84" spans="1:12" x14ac:dyDescent="0.2">
      <c r="A84" t="s">
        <v>185</v>
      </c>
      <c r="B84" s="3">
        <f>B83+25000</f>
        <v>80451</v>
      </c>
      <c r="C84" s="3">
        <f t="shared" si="7"/>
        <v>6704.25</v>
      </c>
      <c r="D84" s="3">
        <f t="shared" si="0"/>
        <v>558.6875</v>
      </c>
      <c r="E84" s="3">
        <f t="shared" si="1"/>
        <v>415.6635</v>
      </c>
      <c r="F84" s="3">
        <f t="shared" si="2"/>
        <v>97.211624999999998</v>
      </c>
      <c r="G84" s="3">
        <f t="shared" si="3"/>
        <v>274.87425000000002</v>
      </c>
      <c r="H84" s="3">
        <f t="shared" si="4"/>
        <v>5357.8131250000006</v>
      </c>
      <c r="I84" s="6" t="s">
        <v>319</v>
      </c>
      <c r="J84" s="3">
        <v>-86</v>
      </c>
      <c r="K84" s="3">
        <f t="shared" si="5"/>
        <v>535.78131250000013</v>
      </c>
      <c r="L84" s="19">
        <f t="shared" si="6"/>
        <v>4736.0318125000003</v>
      </c>
    </row>
    <row r="85" spans="1:12" x14ac:dyDescent="0.2">
      <c r="A85" t="s">
        <v>37</v>
      </c>
      <c r="B85" s="3">
        <f>35780*1.1</f>
        <v>39358</v>
      </c>
      <c r="C85" s="3">
        <f t="shared" si="7"/>
        <v>3279.8333333333335</v>
      </c>
      <c r="D85" s="3">
        <f t="shared" si="0"/>
        <v>273.31944444444446</v>
      </c>
      <c r="E85" s="3">
        <f t="shared" si="1"/>
        <v>203.34966666666668</v>
      </c>
      <c r="F85" s="3">
        <f t="shared" si="2"/>
        <v>47.557583333333341</v>
      </c>
      <c r="G85" s="3">
        <f t="shared" si="3"/>
        <v>134.47316666666669</v>
      </c>
      <c r="H85" s="3">
        <f t="shared" si="4"/>
        <v>2621.1334722222227</v>
      </c>
      <c r="I85" s="6" t="s">
        <v>318</v>
      </c>
      <c r="J85" s="3">
        <v>-241</v>
      </c>
      <c r="K85" s="3">
        <f t="shared" si="5"/>
        <v>262.11334722222227</v>
      </c>
      <c r="L85" s="19">
        <f t="shared" si="6"/>
        <v>2118.0201250000005</v>
      </c>
    </row>
    <row r="86" spans="1:12" x14ac:dyDescent="0.2">
      <c r="A86" t="s">
        <v>186</v>
      </c>
      <c r="B86" s="3">
        <f>B85+25000</f>
        <v>64358</v>
      </c>
      <c r="C86" s="3">
        <f t="shared" si="7"/>
        <v>5363.166666666667</v>
      </c>
      <c r="D86" s="3">
        <f t="shared" si="0"/>
        <v>446.9305555555556</v>
      </c>
      <c r="E86" s="3">
        <f t="shared" si="1"/>
        <v>332.51633333333336</v>
      </c>
      <c r="F86" s="3">
        <f t="shared" si="2"/>
        <v>77.765916666666669</v>
      </c>
      <c r="G86" s="3">
        <f t="shared" si="3"/>
        <v>219.88983333333334</v>
      </c>
      <c r="H86" s="3">
        <f t="shared" si="4"/>
        <v>4286.0640277777784</v>
      </c>
      <c r="I86" s="6" t="s">
        <v>318</v>
      </c>
      <c r="J86" s="3">
        <v>-241</v>
      </c>
      <c r="K86" s="3">
        <f t="shared" si="5"/>
        <v>428.60640277777787</v>
      </c>
      <c r="L86" s="19">
        <f t="shared" si="6"/>
        <v>3616.4576250000005</v>
      </c>
    </row>
    <row r="87" spans="1:12" x14ac:dyDescent="0.2">
      <c r="A87" t="s">
        <v>38</v>
      </c>
      <c r="B87" s="3">
        <f>53900*1.1</f>
        <v>59290.000000000007</v>
      </c>
      <c r="C87" s="3">
        <f t="shared" si="7"/>
        <v>4940.8333333333339</v>
      </c>
      <c r="D87" s="3">
        <f t="shared" si="0"/>
        <v>411.73611111111114</v>
      </c>
      <c r="E87" s="3">
        <f t="shared" si="1"/>
        <v>306.33166666666671</v>
      </c>
      <c r="F87" s="3">
        <f t="shared" si="2"/>
        <v>71.642083333333346</v>
      </c>
      <c r="G87" s="3">
        <f t="shared" si="3"/>
        <v>202.57416666666671</v>
      </c>
      <c r="H87" s="3">
        <f t="shared" si="4"/>
        <v>3948.5493055555557</v>
      </c>
      <c r="I87" s="6" t="s">
        <v>318</v>
      </c>
      <c r="J87" s="3">
        <v>-241</v>
      </c>
      <c r="K87" s="3">
        <f t="shared" si="5"/>
        <v>394.8549305555556</v>
      </c>
      <c r="L87" s="19">
        <f t="shared" si="6"/>
        <v>3312.694375</v>
      </c>
    </row>
    <row r="88" spans="1:12" x14ac:dyDescent="0.2">
      <c r="A88" t="s">
        <v>187</v>
      </c>
      <c r="B88" s="3">
        <f>B87+25000</f>
        <v>84290</v>
      </c>
      <c r="C88" s="3">
        <f t="shared" si="7"/>
        <v>7024.166666666667</v>
      </c>
      <c r="D88" s="3">
        <f t="shared" si="0"/>
        <v>585.34722222222229</v>
      </c>
      <c r="E88" s="3">
        <f t="shared" si="1"/>
        <v>435.49833333333333</v>
      </c>
      <c r="F88" s="3">
        <f t="shared" si="2"/>
        <v>101.85041666666667</v>
      </c>
      <c r="G88" s="3">
        <f t="shared" si="3"/>
        <v>287.99083333333334</v>
      </c>
      <c r="H88" s="3">
        <f t="shared" si="4"/>
        <v>5613.4798611111109</v>
      </c>
      <c r="I88" s="6" t="s">
        <v>318</v>
      </c>
      <c r="J88" s="3">
        <v>-241</v>
      </c>
      <c r="K88" s="3">
        <f t="shared" si="5"/>
        <v>561.34798611111114</v>
      </c>
      <c r="L88" s="19">
        <f t="shared" si="6"/>
        <v>4811.131875</v>
      </c>
    </row>
    <row r="89" spans="1:12" x14ac:dyDescent="0.2">
      <c r="A89" t="s">
        <v>39</v>
      </c>
      <c r="B89" s="3">
        <f>28010*1.1</f>
        <v>30811.000000000004</v>
      </c>
      <c r="C89" s="3">
        <f t="shared" si="7"/>
        <v>2567.5833333333335</v>
      </c>
      <c r="D89" s="3">
        <f t="shared" si="0"/>
        <v>213.9652777777778</v>
      </c>
      <c r="E89" s="3">
        <f t="shared" si="1"/>
        <v>159.19016666666667</v>
      </c>
      <c r="F89" s="3">
        <f t="shared" si="2"/>
        <v>37.229958333333336</v>
      </c>
      <c r="G89" s="3">
        <f t="shared" si="3"/>
        <v>105.27091666666668</v>
      </c>
      <c r="H89" s="3">
        <f t="shared" si="4"/>
        <v>2051.9270138888887</v>
      </c>
      <c r="K89" s="3">
        <f t="shared" si="5"/>
        <v>205.19270138888888</v>
      </c>
      <c r="L89" s="19">
        <f t="shared" si="6"/>
        <v>1846.7343124999998</v>
      </c>
    </row>
    <row r="90" spans="1:12" x14ac:dyDescent="0.2">
      <c r="A90" t="s">
        <v>188</v>
      </c>
      <c r="B90" s="3">
        <f>B89+25000</f>
        <v>55811</v>
      </c>
      <c r="C90" s="3">
        <f t="shared" si="7"/>
        <v>4650.916666666667</v>
      </c>
      <c r="D90" s="3">
        <f t="shared" si="0"/>
        <v>387.57638888888891</v>
      </c>
      <c r="E90" s="3">
        <f t="shared" si="1"/>
        <v>288.35683333333333</v>
      </c>
      <c r="F90" s="3">
        <f t="shared" si="2"/>
        <v>67.438291666666672</v>
      </c>
      <c r="G90" s="3">
        <f t="shared" si="3"/>
        <v>190.68758333333335</v>
      </c>
      <c r="H90" s="3">
        <f t="shared" si="4"/>
        <v>3716.8575694444448</v>
      </c>
      <c r="K90" s="3">
        <f t="shared" si="5"/>
        <v>371.68575694444451</v>
      </c>
      <c r="L90" s="19">
        <f t="shared" si="6"/>
        <v>3345.1718125000002</v>
      </c>
    </row>
    <row r="91" spans="1:12" x14ac:dyDescent="0.2">
      <c r="A91" t="s">
        <v>151</v>
      </c>
      <c r="B91" s="3">
        <f>51600*1.1</f>
        <v>56760.000000000007</v>
      </c>
      <c r="C91" s="3">
        <f t="shared" si="7"/>
        <v>4730.0000000000009</v>
      </c>
      <c r="D91" s="3">
        <f t="shared" si="0"/>
        <v>394.16666666666674</v>
      </c>
      <c r="E91" s="3">
        <f t="shared" si="1"/>
        <v>293.26000000000005</v>
      </c>
      <c r="F91" s="3">
        <f t="shared" si="2"/>
        <v>68.585000000000022</v>
      </c>
      <c r="G91" s="3">
        <f t="shared" si="3"/>
        <v>193.93000000000004</v>
      </c>
      <c r="H91" s="3">
        <f t="shared" si="4"/>
        <v>3780.0583333333338</v>
      </c>
      <c r="I91" s="6" t="s">
        <v>318</v>
      </c>
      <c r="J91" s="3">
        <v>-241</v>
      </c>
      <c r="K91" s="3">
        <f t="shared" si="5"/>
        <v>378.00583333333338</v>
      </c>
      <c r="L91" s="19">
        <f t="shared" si="6"/>
        <v>3161.0525000000007</v>
      </c>
    </row>
    <row r="92" spans="1:12" x14ac:dyDescent="0.2">
      <c r="A92" t="s">
        <v>189</v>
      </c>
      <c r="B92" s="3">
        <f>B91+25000</f>
        <v>81760</v>
      </c>
      <c r="C92" s="3">
        <f t="shared" si="7"/>
        <v>6813.333333333333</v>
      </c>
      <c r="D92" s="3">
        <f t="shared" si="7"/>
        <v>567.77777777777771</v>
      </c>
      <c r="E92" s="3">
        <f t="shared" ref="E92:E155" si="8">C92*0.062</f>
        <v>422.42666666666662</v>
      </c>
      <c r="F92" s="3">
        <f t="shared" ref="F92:F155" si="9">C92*0.0145</f>
        <v>98.793333333333337</v>
      </c>
      <c r="G92" s="3">
        <f t="shared" ref="G92:G155" si="10">C92*0.041</f>
        <v>279.34666666666669</v>
      </c>
      <c r="H92" s="3">
        <f t="shared" ref="H92:H155" si="11">C92-D92-E92-F92-G92</f>
        <v>5444.98888888889</v>
      </c>
      <c r="I92" s="6" t="s">
        <v>318</v>
      </c>
      <c r="J92" s="3">
        <v>-241</v>
      </c>
      <c r="K92" s="3">
        <f t="shared" ref="K92:K155" si="12">IF((H92*0.1)&gt;50,H92*0.1,50)</f>
        <v>544.49888888888904</v>
      </c>
      <c r="L92" s="19">
        <f t="shared" ref="L92:L155" si="13">H92+J92-K92</f>
        <v>4659.4900000000007</v>
      </c>
    </row>
    <row r="93" spans="1:12" x14ac:dyDescent="0.2">
      <c r="A93" t="s">
        <v>40</v>
      </c>
      <c r="B93" s="3">
        <f>21000*1.1</f>
        <v>23100.000000000004</v>
      </c>
      <c r="C93" s="3">
        <f t="shared" ref="C93:D156" si="14">B93/12</f>
        <v>1925.0000000000002</v>
      </c>
      <c r="D93" s="3">
        <f t="shared" si="14"/>
        <v>160.41666666666669</v>
      </c>
      <c r="E93" s="3">
        <f t="shared" si="8"/>
        <v>119.35000000000001</v>
      </c>
      <c r="F93" s="3">
        <f t="shared" si="9"/>
        <v>27.912500000000005</v>
      </c>
      <c r="G93" s="3">
        <f t="shared" si="10"/>
        <v>78.925000000000011</v>
      </c>
      <c r="H93" s="3">
        <f t="shared" si="11"/>
        <v>1538.3958333333337</v>
      </c>
      <c r="K93" s="3">
        <f t="shared" si="12"/>
        <v>153.83958333333339</v>
      </c>
      <c r="L93" s="19">
        <f t="shared" si="13"/>
        <v>1384.5562500000003</v>
      </c>
    </row>
    <row r="94" spans="1:12" x14ac:dyDescent="0.2">
      <c r="A94" t="s">
        <v>190</v>
      </c>
      <c r="B94" s="3">
        <f>B93+25000</f>
        <v>48100</v>
      </c>
      <c r="C94" s="3">
        <f t="shared" si="14"/>
        <v>4008.3333333333335</v>
      </c>
      <c r="D94" s="3">
        <f t="shared" si="14"/>
        <v>334.02777777777777</v>
      </c>
      <c r="E94" s="3">
        <f t="shared" si="8"/>
        <v>248.51666666666668</v>
      </c>
      <c r="F94" s="3">
        <f t="shared" si="9"/>
        <v>58.120833333333337</v>
      </c>
      <c r="G94" s="3">
        <f t="shared" si="10"/>
        <v>164.34166666666667</v>
      </c>
      <c r="H94" s="3">
        <f t="shared" si="11"/>
        <v>3203.3263888888887</v>
      </c>
      <c r="K94" s="3">
        <f t="shared" si="12"/>
        <v>320.33263888888888</v>
      </c>
      <c r="L94" s="19">
        <f t="shared" si="13"/>
        <v>2882.9937499999996</v>
      </c>
    </row>
    <row r="95" spans="1:12" x14ac:dyDescent="0.2">
      <c r="A95" t="s">
        <v>41</v>
      </c>
      <c r="B95" s="3">
        <f>32400*1.1</f>
        <v>35640</v>
      </c>
      <c r="C95" s="3">
        <f t="shared" si="14"/>
        <v>2970</v>
      </c>
      <c r="D95" s="3">
        <f t="shared" si="14"/>
        <v>247.5</v>
      </c>
      <c r="E95" s="3">
        <f t="shared" si="8"/>
        <v>184.14</v>
      </c>
      <c r="F95" s="3">
        <f t="shared" si="9"/>
        <v>43.065000000000005</v>
      </c>
      <c r="G95" s="3">
        <f t="shared" si="10"/>
        <v>121.77000000000001</v>
      </c>
      <c r="H95" s="3">
        <f t="shared" si="11"/>
        <v>2373.5250000000001</v>
      </c>
      <c r="I95" s="6" t="s">
        <v>321</v>
      </c>
      <c r="J95" s="3">
        <v>-386</v>
      </c>
      <c r="K95" s="3">
        <f t="shared" si="12"/>
        <v>237.35250000000002</v>
      </c>
      <c r="L95" s="19">
        <f t="shared" si="13"/>
        <v>1750.1725000000001</v>
      </c>
    </row>
    <row r="96" spans="1:12" x14ac:dyDescent="0.2">
      <c r="A96" t="s">
        <v>191</v>
      </c>
      <c r="B96" s="3">
        <f>B95+25000</f>
        <v>60640</v>
      </c>
      <c r="C96" s="3">
        <f t="shared" si="14"/>
        <v>5053.333333333333</v>
      </c>
      <c r="D96" s="3">
        <f t="shared" si="14"/>
        <v>421.11111111111109</v>
      </c>
      <c r="E96" s="3">
        <f t="shared" si="8"/>
        <v>313.30666666666667</v>
      </c>
      <c r="F96" s="3">
        <f t="shared" si="9"/>
        <v>73.273333333333326</v>
      </c>
      <c r="G96" s="3">
        <f t="shared" si="10"/>
        <v>207.18666666666667</v>
      </c>
      <c r="H96" s="3">
        <f t="shared" si="11"/>
        <v>4038.4555555555553</v>
      </c>
      <c r="I96" s="6" t="s">
        <v>321</v>
      </c>
      <c r="J96" s="3">
        <v>-386</v>
      </c>
      <c r="K96" s="3">
        <f t="shared" si="12"/>
        <v>403.84555555555556</v>
      </c>
      <c r="L96" s="19">
        <f t="shared" si="13"/>
        <v>3248.6099999999997</v>
      </c>
    </row>
    <row r="97" spans="1:12" x14ac:dyDescent="0.2">
      <c r="A97" t="s">
        <v>42</v>
      </c>
      <c r="B97" s="3">
        <f>40000*1.1</f>
        <v>44000</v>
      </c>
      <c r="C97" s="3">
        <f t="shared" si="14"/>
        <v>3666.6666666666665</v>
      </c>
      <c r="D97" s="3">
        <f t="shared" si="14"/>
        <v>305.55555555555554</v>
      </c>
      <c r="E97" s="3">
        <f t="shared" si="8"/>
        <v>227.33333333333331</v>
      </c>
      <c r="F97" s="3">
        <f t="shared" si="9"/>
        <v>53.166666666666664</v>
      </c>
      <c r="G97" s="3">
        <f t="shared" si="10"/>
        <v>150.33333333333334</v>
      </c>
      <c r="H97" s="3">
        <f t="shared" si="11"/>
        <v>2930.2777777777774</v>
      </c>
      <c r="I97" s="6" t="s">
        <v>318</v>
      </c>
      <c r="J97" s="3">
        <v>-241</v>
      </c>
      <c r="K97" s="3">
        <f t="shared" si="12"/>
        <v>293.02777777777777</v>
      </c>
      <c r="L97" s="19">
        <f t="shared" si="13"/>
        <v>2396.2499999999995</v>
      </c>
    </row>
    <row r="98" spans="1:12" x14ac:dyDescent="0.2">
      <c r="A98" t="s">
        <v>192</v>
      </c>
      <c r="B98" s="3">
        <f>B97+25000</f>
        <v>69000</v>
      </c>
      <c r="C98" s="3">
        <f t="shared" si="14"/>
        <v>5750</v>
      </c>
      <c r="D98" s="3">
        <f t="shared" si="14"/>
        <v>479.16666666666669</v>
      </c>
      <c r="E98" s="3">
        <f t="shared" si="8"/>
        <v>356.5</v>
      </c>
      <c r="F98" s="3">
        <f t="shared" si="9"/>
        <v>83.375</v>
      </c>
      <c r="G98" s="3">
        <f t="shared" si="10"/>
        <v>235.75</v>
      </c>
      <c r="H98" s="3">
        <f t="shared" si="11"/>
        <v>4595.208333333333</v>
      </c>
      <c r="I98" s="6" t="s">
        <v>318</v>
      </c>
      <c r="J98" s="3">
        <v>-241</v>
      </c>
      <c r="K98" s="3">
        <f t="shared" si="12"/>
        <v>459.52083333333331</v>
      </c>
      <c r="L98" s="19">
        <f t="shared" si="13"/>
        <v>3894.6874999999995</v>
      </c>
    </row>
    <row r="99" spans="1:12" x14ac:dyDescent="0.2">
      <c r="A99" t="s">
        <v>43</v>
      </c>
      <c r="B99" s="3">
        <f>30460*1.1</f>
        <v>33506</v>
      </c>
      <c r="C99" s="3">
        <f t="shared" si="14"/>
        <v>2792.1666666666665</v>
      </c>
      <c r="D99" s="3">
        <f t="shared" si="14"/>
        <v>232.68055555555554</v>
      </c>
      <c r="E99" s="3">
        <f t="shared" si="8"/>
        <v>173.11433333333332</v>
      </c>
      <c r="F99" s="3">
        <f t="shared" si="9"/>
        <v>40.486416666666663</v>
      </c>
      <c r="G99" s="3">
        <f t="shared" si="10"/>
        <v>114.47883333333333</v>
      </c>
      <c r="H99" s="3">
        <f t="shared" si="11"/>
        <v>2231.4065277777777</v>
      </c>
      <c r="I99" s="6" t="s">
        <v>318</v>
      </c>
      <c r="J99" s="3">
        <v>-241</v>
      </c>
      <c r="K99" s="3">
        <f t="shared" si="12"/>
        <v>223.14065277777777</v>
      </c>
      <c r="L99" s="19">
        <f t="shared" si="13"/>
        <v>1767.2658749999998</v>
      </c>
    </row>
    <row r="100" spans="1:12" x14ac:dyDescent="0.2">
      <c r="A100" t="s">
        <v>193</v>
      </c>
      <c r="B100" s="3">
        <f>B99+25000</f>
        <v>58506</v>
      </c>
      <c r="C100" s="3">
        <f t="shared" si="14"/>
        <v>4875.5</v>
      </c>
      <c r="D100" s="3">
        <f t="shared" si="14"/>
        <v>406.29166666666669</v>
      </c>
      <c r="E100" s="3">
        <f t="shared" si="8"/>
        <v>302.28100000000001</v>
      </c>
      <c r="F100" s="3">
        <f t="shared" si="9"/>
        <v>70.694749999999999</v>
      </c>
      <c r="G100" s="3">
        <f t="shared" si="10"/>
        <v>199.8955</v>
      </c>
      <c r="H100" s="3">
        <f t="shared" si="11"/>
        <v>3896.3370833333333</v>
      </c>
      <c r="I100" s="6" t="s">
        <v>318</v>
      </c>
      <c r="J100" s="3">
        <v>-241</v>
      </c>
      <c r="K100" s="3">
        <f t="shared" si="12"/>
        <v>389.63370833333335</v>
      </c>
      <c r="L100" s="19">
        <f t="shared" si="13"/>
        <v>3265.7033750000001</v>
      </c>
    </row>
    <row r="101" spans="1:12" x14ac:dyDescent="0.2">
      <c r="A101" t="s">
        <v>44</v>
      </c>
      <c r="B101" s="3">
        <f>56900*1.1</f>
        <v>62590.000000000007</v>
      </c>
      <c r="C101" s="3">
        <f t="shared" si="14"/>
        <v>5215.8333333333339</v>
      </c>
      <c r="D101" s="3">
        <f t="shared" si="14"/>
        <v>434.65277777777783</v>
      </c>
      <c r="E101" s="3">
        <f t="shared" si="8"/>
        <v>323.38166666666672</v>
      </c>
      <c r="F101" s="3">
        <f t="shared" si="9"/>
        <v>75.629583333333343</v>
      </c>
      <c r="G101" s="3">
        <f t="shared" si="10"/>
        <v>213.84916666666669</v>
      </c>
      <c r="H101" s="3">
        <f t="shared" si="11"/>
        <v>4168.3201388888892</v>
      </c>
      <c r="I101" s="6" t="s">
        <v>318</v>
      </c>
      <c r="J101" s="3">
        <v>-241</v>
      </c>
      <c r="K101" s="3">
        <f t="shared" si="12"/>
        <v>416.83201388888892</v>
      </c>
      <c r="L101" s="19">
        <f t="shared" si="13"/>
        <v>3510.4881250000003</v>
      </c>
    </row>
    <row r="102" spans="1:12" x14ac:dyDescent="0.2">
      <c r="A102" t="s">
        <v>194</v>
      </c>
      <c r="B102" s="3">
        <f>B101+25000</f>
        <v>87590</v>
      </c>
      <c r="C102" s="3">
        <f t="shared" si="14"/>
        <v>7299.166666666667</v>
      </c>
      <c r="D102" s="3">
        <f t="shared" si="14"/>
        <v>608.26388888888891</v>
      </c>
      <c r="E102" s="3">
        <f t="shared" si="8"/>
        <v>452.54833333333335</v>
      </c>
      <c r="F102" s="3">
        <f t="shared" si="9"/>
        <v>105.83791666666667</v>
      </c>
      <c r="G102" s="3">
        <f t="shared" si="10"/>
        <v>299.26583333333338</v>
      </c>
      <c r="H102" s="3">
        <f t="shared" si="11"/>
        <v>5833.2506944444449</v>
      </c>
      <c r="I102" s="6" t="s">
        <v>318</v>
      </c>
      <c r="J102" s="3">
        <v>-241</v>
      </c>
      <c r="K102" s="3">
        <f t="shared" si="12"/>
        <v>583.32506944444447</v>
      </c>
      <c r="L102" s="19">
        <f t="shared" si="13"/>
        <v>5008.9256250000008</v>
      </c>
    </row>
    <row r="103" spans="1:12" x14ac:dyDescent="0.2">
      <c r="A103" t="s">
        <v>152</v>
      </c>
      <c r="B103" s="3">
        <f>62120*1.1</f>
        <v>68332</v>
      </c>
      <c r="C103" s="3">
        <f t="shared" si="14"/>
        <v>5694.333333333333</v>
      </c>
      <c r="D103" s="3">
        <f t="shared" si="14"/>
        <v>474.52777777777777</v>
      </c>
      <c r="E103" s="3">
        <f t="shared" si="8"/>
        <v>353.04866666666663</v>
      </c>
      <c r="F103" s="3">
        <f t="shared" si="9"/>
        <v>82.56783333333334</v>
      </c>
      <c r="G103" s="3">
        <f t="shared" si="10"/>
        <v>233.46766666666667</v>
      </c>
      <c r="H103" s="3">
        <f t="shared" si="11"/>
        <v>4550.7213888888891</v>
      </c>
      <c r="I103" s="6" t="s">
        <v>319</v>
      </c>
      <c r="J103" s="3">
        <v>-86</v>
      </c>
      <c r="K103" s="3">
        <f t="shared" si="12"/>
        <v>455.07213888888896</v>
      </c>
      <c r="L103" s="19">
        <f t="shared" si="13"/>
        <v>4009.6492500000004</v>
      </c>
    </row>
    <row r="104" spans="1:12" x14ac:dyDescent="0.2">
      <c r="A104" t="s">
        <v>195</v>
      </c>
      <c r="B104" s="3">
        <f>B103+25000</f>
        <v>93332</v>
      </c>
      <c r="C104" s="3">
        <f t="shared" si="14"/>
        <v>7777.666666666667</v>
      </c>
      <c r="D104" s="3">
        <f t="shared" si="14"/>
        <v>648.13888888888891</v>
      </c>
      <c r="E104" s="3">
        <f t="shared" si="8"/>
        <v>482.21533333333338</v>
      </c>
      <c r="F104" s="3">
        <f t="shared" si="9"/>
        <v>112.77616666666668</v>
      </c>
      <c r="G104" s="3">
        <f t="shared" si="10"/>
        <v>318.88433333333336</v>
      </c>
      <c r="H104" s="3">
        <f t="shared" si="11"/>
        <v>6215.6519444444448</v>
      </c>
      <c r="I104" s="6" t="s">
        <v>319</v>
      </c>
      <c r="J104" s="3">
        <v>-86</v>
      </c>
      <c r="K104" s="3">
        <f t="shared" si="12"/>
        <v>621.5651944444445</v>
      </c>
      <c r="L104" s="19">
        <f t="shared" si="13"/>
        <v>5508.0867500000004</v>
      </c>
    </row>
    <row r="105" spans="1:12" x14ac:dyDescent="0.2">
      <c r="A105" t="s">
        <v>45</v>
      </c>
      <c r="B105" s="3">
        <f>133960*1.1</f>
        <v>147356</v>
      </c>
      <c r="C105" s="3">
        <f t="shared" si="14"/>
        <v>12279.666666666666</v>
      </c>
      <c r="D105" s="3">
        <f t="shared" si="14"/>
        <v>1023.3055555555555</v>
      </c>
      <c r="E105" s="3">
        <f t="shared" si="8"/>
        <v>761.33933333333334</v>
      </c>
      <c r="F105" s="3">
        <f t="shared" si="9"/>
        <v>178.05516666666668</v>
      </c>
      <c r="G105" s="3">
        <f t="shared" si="10"/>
        <v>503.46633333333335</v>
      </c>
      <c r="H105" s="3">
        <f t="shared" si="11"/>
        <v>9813.5002777777772</v>
      </c>
      <c r="I105" s="6" t="s">
        <v>320</v>
      </c>
      <c r="J105" s="3">
        <v>-1352</v>
      </c>
      <c r="K105" s="3">
        <f t="shared" si="12"/>
        <v>981.35002777777777</v>
      </c>
      <c r="L105" s="19">
        <f t="shared" si="13"/>
        <v>7480.1502499999997</v>
      </c>
    </row>
    <row r="106" spans="1:12" x14ac:dyDescent="0.2">
      <c r="A106" t="s">
        <v>196</v>
      </c>
      <c r="B106" s="3">
        <f>B105+25000</f>
        <v>172356</v>
      </c>
      <c r="C106" s="3">
        <f t="shared" si="14"/>
        <v>14363</v>
      </c>
      <c r="D106" s="3">
        <f t="shared" si="14"/>
        <v>1196.9166666666667</v>
      </c>
      <c r="E106" s="3">
        <f t="shared" si="8"/>
        <v>890.50599999999997</v>
      </c>
      <c r="F106" s="3">
        <f t="shared" si="9"/>
        <v>208.26350000000002</v>
      </c>
      <c r="G106" s="3">
        <f t="shared" si="10"/>
        <v>588.88300000000004</v>
      </c>
      <c r="H106" s="3">
        <f t="shared" si="11"/>
        <v>11478.430833333334</v>
      </c>
      <c r="I106" s="6" t="s">
        <v>320</v>
      </c>
      <c r="J106" s="3">
        <v>-1352</v>
      </c>
      <c r="K106" s="3">
        <f t="shared" si="12"/>
        <v>1147.8430833333334</v>
      </c>
      <c r="L106" s="19">
        <f t="shared" si="13"/>
        <v>8978.5877500000006</v>
      </c>
    </row>
    <row r="107" spans="1:12" x14ac:dyDescent="0.2">
      <c r="A107" t="s">
        <v>46</v>
      </c>
      <c r="B107" s="3">
        <f>32000*1.1</f>
        <v>35200</v>
      </c>
      <c r="C107" s="3">
        <f t="shared" si="14"/>
        <v>2933.3333333333335</v>
      </c>
      <c r="D107" s="3">
        <f t="shared" si="14"/>
        <v>244.44444444444446</v>
      </c>
      <c r="E107" s="3">
        <f t="shared" si="8"/>
        <v>181.86666666666667</v>
      </c>
      <c r="F107" s="3">
        <f t="shared" si="9"/>
        <v>42.533333333333339</v>
      </c>
      <c r="G107" s="3">
        <f t="shared" si="10"/>
        <v>120.26666666666668</v>
      </c>
      <c r="H107" s="3">
        <f t="shared" si="11"/>
        <v>2344.2222222222222</v>
      </c>
      <c r="I107" s="6" t="s">
        <v>318</v>
      </c>
      <c r="J107" s="3">
        <v>-241</v>
      </c>
      <c r="K107" s="3">
        <f t="shared" si="12"/>
        <v>234.42222222222222</v>
      </c>
      <c r="L107" s="19">
        <f t="shared" si="13"/>
        <v>1868.8</v>
      </c>
    </row>
    <row r="108" spans="1:12" x14ac:dyDescent="0.2">
      <c r="A108" t="s">
        <v>197</v>
      </c>
      <c r="B108" s="3">
        <f>B107+25000</f>
        <v>60200</v>
      </c>
      <c r="C108" s="3">
        <f t="shared" si="14"/>
        <v>5016.666666666667</v>
      </c>
      <c r="D108" s="3">
        <f t="shared" si="14"/>
        <v>418.0555555555556</v>
      </c>
      <c r="E108" s="3">
        <f t="shared" si="8"/>
        <v>311.03333333333336</v>
      </c>
      <c r="F108" s="3">
        <f t="shared" si="9"/>
        <v>72.741666666666674</v>
      </c>
      <c r="G108" s="3">
        <f t="shared" si="10"/>
        <v>205.68333333333337</v>
      </c>
      <c r="H108" s="3">
        <f t="shared" si="11"/>
        <v>4009.1527777777774</v>
      </c>
      <c r="I108" s="6" t="s">
        <v>318</v>
      </c>
      <c r="J108" s="3">
        <v>-241</v>
      </c>
      <c r="K108" s="3">
        <f t="shared" si="12"/>
        <v>400.91527777777776</v>
      </c>
      <c r="L108" s="19">
        <f t="shared" si="13"/>
        <v>3367.2374999999997</v>
      </c>
    </row>
    <row r="109" spans="1:12" x14ac:dyDescent="0.2">
      <c r="A109" t="s">
        <v>47</v>
      </c>
      <c r="B109" s="3">
        <f>53100*1.1</f>
        <v>58410.000000000007</v>
      </c>
      <c r="C109" s="3">
        <f t="shared" si="14"/>
        <v>4867.5000000000009</v>
      </c>
      <c r="D109" s="3">
        <f t="shared" si="14"/>
        <v>405.62500000000006</v>
      </c>
      <c r="E109" s="3">
        <f t="shared" si="8"/>
        <v>301.78500000000008</v>
      </c>
      <c r="F109" s="3">
        <f t="shared" si="9"/>
        <v>70.578750000000014</v>
      </c>
      <c r="G109" s="3">
        <f t="shared" si="10"/>
        <v>199.56750000000005</v>
      </c>
      <c r="H109" s="3">
        <f t="shared" si="11"/>
        <v>3889.9437500000008</v>
      </c>
      <c r="I109" s="6" t="s">
        <v>321</v>
      </c>
      <c r="J109" s="3">
        <v>-386</v>
      </c>
      <c r="K109" s="3">
        <f t="shared" si="12"/>
        <v>388.9943750000001</v>
      </c>
      <c r="L109" s="19">
        <f t="shared" si="13"/>
        <v>3114.9493750000006</v>
      </c>
    </row>
    <row r="110" spans="1:12" x14ac:dyDescent="0.2">
      <c r="A110" t="s">
        <v>198</v>
      </c>
      <c r="B110" s="3">
        <f>B109+25000</f>
        <v>83410</v>
      </c>
      <c r="C110" s="3">
        <f t="shared" si="14"/>
        <v>6950.833333333333</v>
      </c>
      <c r="D110" s="3">
        <f t="shared" si="14"/>
        <v>579.23611111111109</v>
      </c>
      <c r="E110" s="3">
        <f t="shared" si="8"/>
        <v>430.95166666666665</v>
      </c>
      <c r="F110" s="3">
        <f t="shared" si="9"/>
        <v>100.78708333333333</v>
      </c>
      <c r="G110" s="3">
        <f t="shared" si="10"/>
        <v>284.98416666666668</v>
      </c>
      <c r="H110" s="3">
        <f t="shared" si="11"/>
        <v>5554.8743055555542</v>
      </c>
      <c r="I110" s="6" t="s">
        <v>321</v>
      </c>
      <c r="J110" s="3">
        <v>-386</v>
      </c>
      <c r="K110" s="3">
        <f t="shared" si="12"/>
        <v>555.48743055555542</v>
      </c>
      <c r="L110" s="19">
        <f t="shared" si="13"/>
        <v>4613.3868749999983</v>
      </c>
    </row>
    <row r="111" spans="1:12" x14ac:dyDescent="0.2">
      <c r="A111" t="s">
        <v>48</v>
      </c>
      <c r="B111" s="3">
        <f>51300*1.1</f>
        <v>56430.000000000007</v>
      </c>
      <c r="C111" s="3">
        <f t="shared" si="14"/>
        <v>4702.5000000000009</v>
      </c>
      <c r="D111" s="3">
        <f t="shared" si="14"/>
        <v>391.87500000000006</v>
      </c>
      <c r="E111" s="3">
        <f t="shared" si="8"/>
        <v>291.55500000000006</v>
      </c>
      <c r="F111" s="3">
        <f t="shared" si="9"/>
        <v>68.186250000000015</v>
      </c>
      <c r="G111" s="3">
        <f t="shared" si="10"/>
        <v>192.80250000000004</v>
      </c>
      <c r="H111" s="3">
        <f t="shared" si="11"/>
        <v>3758.0812500000002</v>
      </c>
      <c r="I111" s="6" t="s">
        <v>321</v>
      </c>
      <c r="J111" s="3">
        <v>-386</v>
      </c>
      <c r="K111" s="3">
        <f t="shared" si="12"/>
        <v>375.80812500000002</v>
      </c>
      <c r="L111" s="19">
        <f t="shared" si="13"/>
        <v>2996.2731250000002</v>
      </c>
    </row>
    <row r="112" spans="1:12" x14ac:dyDescent="0.2">
      <c r="A112" t="s">
        <v>199</v>
      </c>
      <c r="B112" s="3">
        <f>B111+25000</f>
        <v>81430</v>
      </c>
      <c r="C112" s="3">
        <f t="shared" si="14"/>
        <v>6785.833333333333</v>
      </c>
      <c r="D112" s="3">
        <f t="shared" si="14"/>
        <v>565.48611111111109</v>
      </c>
      <c r="E112" s="3">
        <f t="shared" si="8"/>
        <v>420.72166666666664</v>
      </c>
      <c r="F112" s="3">
        <f t="shared" si="9"/>
        <v>98.39458333333333</v>
      </c>
      <c r="G112" s="3">
        <f t="shared" si="10"/>
        <v>278.21916666666664</v>
      </c>
      <c r="H112" s="3">
        <f t="shared" si="11"/>
        <v>5423.0118055555549</v>
      </c>
      <c r="I112" s="6" t="s">
        <v>321</v>
      </c>
      <c r="J112" s="3">
        <v>-386</v>
      </c>
      <c r="K112" s="3">
        <f t="shared" si="12"/>
        <v>542.30118055555556</v>
      </c>
      <c r="L112" s="19">
        <f t="shared" si="13"/>
        <v>4494.7106249999997</v>
      </c>
    </row>
    <row r="113" spans="1:12" x14ac:dyDescent="0.2">
      <c r="A113" t="s">
        <v>49</v>
      </c>
      <c r="B113" s="3">
        <f>60770*1.1</f>
        <v>66847</v>
      </c>
      <c r="C113" s="3">
        <f t="shared" si="14"/>
        <v>5570.583333333333</v>
      </c>
      <c r="D113" s="3">
        <f t="shared" si="14"/>
        <v>464.21527777777777</v>
      </c>
      <c r="E113" s="3">
        <f t="shared" si="8"/>
        <v>345.37616666666662</v>
      </c>
      <c r="F113" s="3">
        <f t="shared" si="9"/>
        <v>80.773458333333338</v>
      </c>
      <c r="G113" s="3">
        <f t="shared" si="10"/>
        <v>228.39391666666666</v>
      </c>
      <c r="H113" s="3">
        <f t="shared" si="11"/>
        <v>4451.8245138888888</v>
      </c>
      <c r="I113" s="6" t="s">
        <v>318</v>
      </c>
      <c r="J113" s="3">
        <v>-241</v>
      </c>
      <c r="K113" s="3">
        <f t="shared" si="12"/>
        <v>445.18245138888892</v>
      </c>
      <c r="L113" s="19">
        <f t="shared" si="13"/>
        <v>3765.6420625000001</v>
      </c>
    </row>
    <row r="114" spans="1:12" x14ac:dyDescent="0.2">
      <c r="A114" t="s">
        <v>200</v>
      </c>
      <c r="B114" s="3">
        <f>B113+25000</f>
        <v>91847</v>
      </c>
      <c r="C114" s="3">
        <f t="shared" si="14"/>
        <v>7653.916666666667</v>
      </c>
      <c r="D114" s="3">
        <f t="shared" si="14"/>
        <v>637.82638888888891</v>
      </c>
      <c r="E114" s="3">
        <f t="shared" si="8"/>
        <v>474.54283333333336</v>
      </c>
      <c r="F114" s="3">
        <f t="shared" si="9"/>
        <v>110.98179166666668</v>
      </c>
      <c r="G114" s="3">
        <f t="shared" si="10"/>
        <v>313.81058333333334</v>
      </c>
      <c r="H114" s="3">
        <f t="shared" si="11"/>
        <v>6116.7550694444453</v>
      </c>
      <c r="I114" s="6" t="s">
        <v>318</v>
      </c>
      <c r="J114" s="3">
        <v>-241</v>
      </c>
      <c r="K114" s="3">
        <f t="shared" si="12"/>
        <v>611.67550694444458</v>
      </c>
      <c r="L114" s="19">
        <f t="shared" si="13"/>
        <v>5264.079562500001</v>
      </c>
    </row>
    <row r="115" spans="1:12" x14ac:dyDescent="0.2">
      <c r="A115" t="s">
        <v>50</v>
      </c>
      <c r="B115" s="3">
        <f>42810*1.1</f>
        <v>47091.000000000007</v>
      </c>
      <c r="C115" s="3">
        <f t="shared" si="14"/>
        <v>3924.2500000000005</v>
      </c>
      <c r="D115" s="3">
        <f t="shared" si="14"/>
        <v>327.02083333333337</v>
      </c>
      <c r="E115" s="3">
        <f t="shared" si="8"/>
        <v>243.30350000000001</v>
      </c>
      <c r="F115" s="3">
        <f t="shared" si="9"/>
        <v>56.90162500000001</v>
      </c>
      <c r="G115" s="3">
        <f t="shared" si="10"/>
        <v>160.89425000000003</v>
      </c>
      <c r="H115" s="3">
        <f t="shared" si="11"/>
        <v>3136.1297916666672</v>
      </c>
      <c r="K115" s="3">
        <f t="shared" si="12"/>
        <v>313.61297916666672</v>
      </c>
      <c r="L115" s="19">
        <f t="shared" si="13"/>
        <v>2822.5168125000005</v>
      </c>
    </row>
    <row r="116" spans="1:12" x14ac:dyDescent="0.2">
      <c r="A116" t="s">
        <v>201</v>
      </c>
      <c r="B116" s="3">
        <f>B115+25000</f>
        <v>72091</v>
      </c>
      <c r="C116" s="3">
        <f t="shared" si="14"/>
        <v>6007.583333333333</v>
      </c>
      <c r="D116" s="3">
        <f t="shared" si="14"/>
        <v>500.6319444444444</v>
      </c>
      <c r="E116" s="3">
        <f t="shared" si="8"/>
        <v>372.47016666666667</v>
      </c>
      <c r="F116" s="3">
        <f t="shared" si="9"/>
        <v>87.109958333333338</v>
      </c>
      <c r="G116" s="3">
        <f t="shared" si="10"/>
        <v>246.31091666666666</v>
      </c>
      <c r="H116" s="3">
        <f t="shared" si="11"/>
        <v>4801.0603472222219</v>
      </c>
      <c r="K116" s="3">
        <f t="shared" si="12"/>
        <v>480.1060347222222</v>
      </c>
      <c r="L116" s="19">
        <f t="shared" si="13"/>
        <v>4320.9543125</v>
      </c>
    </row>
    <row r="117" spans="1:12" x14ac:dyDescent="0.2">
      <c r="A117" t="s">
        <v>51</v>
      </c>
      <c r="B117" s="3">
        <f>43800*1.1</f>
        <v>48180.000000000007</v>
      </c>
      <c r="C117" s="3">
        <f t="shared" si="14"/>
        <v>4015.0000000000005</v>
      </c>
      <c r="D117" s="3">
        <f t="shared" si="14"/>
        <v>334.58333333333337</v>
      </c>
      <c r="E117" s="3">
        <f t="shared" si="8"/>
        <v>248.93000000000004</v>
      </c>
      <c r="F117" s="3">
        <f t="shared" si="9"/>
        <v>58.217500000000008</v>
      </c>
      <c r="G117" s="3">
        <f t="shared" si="10"/>
        <v>164.61500000000004</v>
      </c>
      <c r="H117" s="3">
        <f t="shared" si="11"/>
        <v>3208.6541666666667</v>
      </c>
      <c r="I117" s="6" t="s">
        <v>318</v>
      </c>
      <c r="J117" s="3">
        <v>-241</v>
      </c>
      <c r="K117" s="3">
        <f t="shared" si="12"/>
        <v>320.8654166666667</v>
      </c>
      <c r="L117" s="19">
        <f t="shared" si="13"/>
        <v>2646.7887500000002</v>
      </c>
    </row>
    <row r="118" spans="1:12" x14ac:dyDescent="0.2">
      <c r="A118" t="s">
        <v>202</v>
      </c>
      <c r="B118" s="3">
        <f>B117+25000</f>
        <v>73180</v>
      </c>
      <c r="C118" s="3">
        <f t="shared" si="14"/>
        <v>6098.333333333333</v>
      </c>
      <c r="D118" s="3">
        <f t="shared" si="14"/>
        <v>508.1944444444444</v>
      </c>
      <c r="E118" s="3">
        <f t="shared" si="8"/>
        <v>378.09666666666664</v>
      </c>
      <c r="F118" s="3">
        <f t="shared" si="9"/>
        <v>88.42583333333333</v>
      </c>
      <c r="G118" s="3">
        <f t="shared" si="10"/>
        <v>250.03166666666667</v>
      </c>
      <c r="H118" s="3">
        <f t="shared" si="11"/>
        <v>4873.5847222222219</v>
      </c>
      <c r="I118" s="6" t="s">
        <v>318</v>
      </c>
      <c r="J118" s="3">
        <v>-241</v>
      </c>
      <c r="K118" s="3">
        <f t="shared" si="12"/>
        <v>487.35847222222219</v>
      </c>
      <c r="L118" s="19">
        <f t="shared" si="13"/>
        <v>4145.2262499999997</v>
      </c>
    </row>
    <row r="119" spans="1:12" x14ac:dyDescent="0.2">
      <c r="A119" t="s">
        <v>52</v>
      </c>
      <c r="B119" s="3">
        <f>29830*1.1</f>
        <v>32813</v>
      </c>
      <c r="C119" s="3">
        <f t="shared" si="14"/>
        <v>2734.4166666666665</v>
      </c>
      <c r="D119" s="3">
        <f t="shared" si="14"/>
        <v>227.86805555555554</v>
      </c>
      <c r="E119" s="3">
        <f t="shared" si="8"/>
        <v>169.53383333333332</v>
      </c>
      <c r="F119" s="3">
        <f t="shared" si="9"/>
        <v>39.649041666666669</v>
      </c>
      <c r="G119" s="3">
        <f t="shared" si="10"/>
        <v>112.11108333333333</v>
      </c>
      <c r="H119" s="3">
        <f t="shared" si="11"/>
        <v>2185.2546527777777</v>
      </c>
      <c r="K119" s="3">
        <f t="shared" si="12"/>
        <v>218.52546527777778</v>
      </c>
      <c r="L119" s="19">
        <f t="shared" si="13"/>
        <v>1966.7291874999999</v>
      </c>
    </row>
    <row r="120" spans="1:12" x14ac:dyDescent="0.2">
      <c r="A120" t="s">
        <v>203</v>
      </c>
      <c r="B120" s="3">
        <f>B119+25000</f>
        <v>57813</v>
      </c>
      <c r="C120" s="3">
        <f t="shared" si="14"/>
        <v>4817.75</v>
      </c>
      <c r="D120" s="3">
        <f t="shared" si="14"/>
        <v>401.47916666666669</v>
      </c>
      <c r="E120" s="3">
        <f t="shared" si="8"/>
        <v>298.70049999999998</v>
      </c>
      <c r="F120" s="3">
        <f t="shared" si="9"/>
        <v>69.857375000000005</v>
      </c>
      <c r="G120" s="3">
        <f t="shared" si="10"/>
        <v>197.52775</v>
      </c>
      <c r="H120" s="3">
        <f t="shared" si="11"/>
        <v>3850.1852083333329</v>
      </c>
      <c r="K120" s="3">
        <f t="shared" si="12"/>
        <v>385.0185208333333</v>
      </c>
      <c r="L120" s="19">
        <f t="shared" si="13"/>
        <v>3465.1666874999996</v>
      </c>
    </row>
    <row r="121" spans="1:12" x14ac:dyDescent="0.2">
      <c r="A121" t="s">
        <v>53</v>
      </c>
      <c r="B121" s="3">
        <f>53620*1.1</f>
        <v>58982.000000000007</v>
      </c>
      <c r="C121" s="3">
        <f t="shared" si="14"/>
        <v>4915.166666666667</v>
      </c>
      <c r="D121" s="3">
        <f t="shared" si="14"/>
        <v>409.59722222222223</v>
      </c>
      <c r="E121" s="3">
        <f t="shared" si="8"/>
        <v>304.74033333333335</v>
      </c>
      <c r="F121" s="3">
        <f t="shared" si="9"/>
        <v>71.269916666666674</v>
      </c>
      <c r="G121" s="3">
        <f t="shared" si="10"/>
        <v>201.52183333333335</v>
      </c>
      <c r="H121" s="3">
        <f t="shared" si="11"/>
        <v>3928.0373611111108</v>
      </c>
      <c r="I121" s="6" t="s">
        <v>318</v>
      </c>
      <c r="J121" s="3">
        <v>-241</v>
      </c>
      <c r="K121" s="3">
        <f t="shared" si="12"/>
        <v>392.80373611111111</v>
      </c>
      <c r="L121" s="19">
        <f t="shared" si="13"/>
        <v>3294.2336249999998</v>
      </c>
    </row>
    <row r="122" spans="1:12" x14ac:dyDescent="0.2">
      <c r="A122" t="s">
        <v>204</v>
      </c>
      <c r="B122" s="3">
        <f>B121+25000</f>
        <v>83982</v>
      </c>
      <c r="C122" s="3">
        <f t="shared" si="14"/>
        <v>6998.5</v>
      </c>
      <c r="D122" s="3">
        <f t="shared" si="14"/>
        <v>583.20833333333337</v>
      </c>
      <c r="E122" s="3">
        <f t="shared" si="8"/>
        <v>433.90699999999998</v>
      </c>
      <c r="F122" s="3">
        <f t="shared" si="9"/>
        <v>101.47825</v>
      </c>
      <c r="G122" s="3">
        <f t="shared" si="10"/>
        <v>286.93850000000003</v>
      </c>
      <c r="H122" s="3">
        <f t="shared" si="11"/>
        <v>5592.9679166666665</v>
      </c>
      <c r="I122" s="6" t="s">
        <v>318</v>
      </c>
      <c r="J122" s="3">
        <v>-241</v>
      </c>
      <c r="K122" s="3">
        <f t="shared" si="12"/>
        <v>559.29679166666665</v>
      </c>
      <c r="L122" s="19">
        <f t="shared" si="13"/>
        <v>4792.6711249999998</v>
      </c>
    </row>
    <row r="123" spans="1:12" x14ac:dyDescent="0.2">
      <c r="A123" t="s">
        <v>54</v>
      </c>
      <c r="B123" s="3">
        <f>135100*1.1</f>
        <v>148610</v>
      </c>
      <c r="C123" s="3">
        <f t="shared" si="14"/>
        <v>12384.166666666666</v>
      </c>
      <c r="D123" s="3">
        <f t="shared" si="14"/>
        <v>1032.0138888888889</v>
      </c>
      <c r="E123" s="3">
        <f t="shared" si="8"/>
        <v>767.81833333333327</v>
      </c>
      <c r="F123" s="3">
        <f t="shared" si="9"/>
        <v>179.57041666666666</v>
      </c>
      <c r="G123" s="3">
        <f t="shared" si="10"/>
        <v>507.75083333333333</v>
      </c>
      <c r="H123" s="3">
        <f t="shared" si="11"/>
        <v>9897.0131944444438</v>
      </c>
      <c r="I123" s="6" t="s">
        <v>320</v>
      </c>
      <c r="J123" s="3">
        <v>-1352</v>
      </c>
      <c r="K123" s="3">
        <f t="shared" si="12"/>
        <v>989.70131944444438</v>
      </c>
      <c r="L123" s="19">
        <f t="shared" si="13"/>
        <v>7555.3118749999994</v>
      </c>
    </row>
    <row r="124" spans="1:12" x14ac:dyDescent="0.2">
      <c r="A124" t="s">
        <v>205</v>
      </c>
      <c r="B124" s="3">
        <f>B123+25000</f>
        <v>173610</v>
      </c>
      <c r="C124" s="3">
        <f t="shared" si="14"/>
        <v>14467.5</v>
      </c>
      <c r="D124" s="3">
        <f t="shared" si="14"/>
        <v>1205.625</v>
      </c>
      <c r="E124" s="3">
        <f t="shared" si="8"/>
        <v>896.98500000000001</v>
      </c>
      <c r="F124" s="3">
        <f t="shared" si="9"/>
        <v>209.77875</v>
      </c>
      <c r="G124" s="3">
        <f t="shared" si="10"/>
        <v>593.16750000000002</v>
      </c>
      <c r="H124" s="3">
        <f t="shared" si="11"/>
        <v>11561.94375</v>
      </c>
      <c r="I124" s="6" t="s">
        <v>320</v>
      </c>
      <c r="J124" s="3">
        <v>-1352</v>
      </c>
      <c r="K124" s="3">
        <f t="shared" si="12"/>
        <v>1156.194375</v>
      </c>
      <c r="L124" s="19">
        <f t="shared" si="13"/>
        <v>9053.7493749999994</v>
      </c>
    </row>
    <row r="125" spans="1:12" x14ac:dyDescent="0.2">
      <c r="A125" t="s">
        <v>55</v>
      </c>
      <c r="B125" s="3">
        <f>40000*1.1</f>
        <v>44000</v>
      </c>
      <c r="C125" s="3">
        <f t="shared" si="14"/>
        <v>3666.6666666666665</v>
      </c>
      <c r="D125" s="3">
        <f t="shared" si="14"/>
        <v>305.55555555555554</v>
      </c>
      <c r="E125" s="3">
        <f t="shared" si="8"/>
        <v>227.33333333333331</v>
      </c>
      <c r="F125" s="3">
        <f t="shared" si="9"/>
        <v>53.166666666666664</v>
      </c>
      <c r="G125" s="3">
        <f t="shared" si="10"/>
        <v>150.33333333333334</v>
      </c>
      <c r="H125" s="3">
        <f t="shared" si="11"/>
        <v>2930.2777777777774</v>
      </c>
      <c r="K125" s="3">
        <f t="shared" si="12"/>
        <v>293.02777777777777</v>
      </c>
      <c r="L125" s="19">
        <f t="shared" si="13"/>
        <v>2637.2499999999995</v>
      </c>
    </row>
    <row r="126" spans="1:12" x14ac:dyDescent="0.2">
      <c r="A126" t="s">
        <v>206</v>
      </c>
      <c r="B126" s="3">
        <f>B125+25000</f>
        <v>69000</v>
      </c>
      <c r="C126" s="3">
        <f t="shared" si="14"/>
        <v>5750</v>
      </c>
      <c r="D126" s="3">
        <f t="shared" si="14"/>
        <v>479.16666666666669</v>
      </c>
      <c r="E126" s="3">
        <f t="shared" si="8"/>
        <v>356.5</v>
      </c>
      <c r="F126" s="3">
        <f t="shared" si="9"/>
        <v>83.375</v>
      </c>
      <c r="G126" s="3">
        <f t="shared" si="10"/>
        <v>235.75</v>
      </c>
      <c r="H126" s="3">
        <f t="shared" si="11"/>
        <v>4595.208333333333</v>
      </c>
      <c r="K126" s="3">
        <f t="shared" si="12"/>
        <v>459.52083333333331</v>
      </c>
      <c r="L126" s="19">
        <f t="shared" si="13"/>
        <v>4135.6875</v>
      </c>
    </row>
    <row r="127" spans="1:12" x14ac:dyDescent="0.2">
      <c r="A127" t="s">
        <v>56</v>
      </c>
      <c r="B127" s="3">
        <f>30100*1.1</f>
        <v>33110</v>
      </c>
      <c r="C127" s="3">
        <f t="shared" si="14"/>
        <v>2759.1666666666665</v>
      </c>
      <c r="D127" s="3">
        <f t="shared" si="14"/>
        <v>229.93055555555554</v>
      </c>
      <c r="E127" s="3">
        <f t="shared" si="8"/>
        <v>171.06833333333333</v>
      </c>
      <c r="F127" s="3">
        <f t="shared" si="9"/>
        <v>40.007916666666667</v>
      </c>
      <c r="G127" s="3">
        <f t="shared" si="10"/>
        <v>113.12583333333333</v>
      </c>
      <c r="H127" s="3">
        <f t="shared" si="11"/>
        <v>2205.0340277777777</v>
      </c>
      <c r="I127" s="6" t="s">
        <v>318</v>
      </c>
      <c r="J127" s="3">
        <v>-241</v>
      </c>
      <c r="K127" s="3">
        <f t="shared" si="12"/>
        <v>220.50340277777778</v>
      </c>
      <c r="L127" s="19">
        <f t="shared" si="13"/>
        <v>1743.5306249999999</v>
      </c>
    </row>
    <row r="128" spans="1:12" x14ac:dyDescent="0.2">
      <c r="A128" t="s">
        <v>207</v>
      </c>
      <c r="B128" s="3">
        <f>B127+25000</f>
        <v>58110</v>
      </c>
      <c r="C128" s="3">
        <f t="shared" si="14"/>
        <v>4842.5</v>
      </c>
      <c r="D128" s="3">
        <f t="shared" si="14"/>
        <v>403.54166666666669</v>
      </c>
      <c r="E128" s="3">
        <f t="shared" si="8"/>
        <v>300.23500000000001</v>
      </c>
      <c r="F128" s="3">
        <f t="shared" si="9"/>
        <v>70.216250000000002</v>
      </c>
      <c r="G128" s="3">
        <f t="shared" si="10"/>
        <v>198.54250000000002</v>
      </c>
      <c r="H128" s="3">
        <f t="shared" si="11"/>
        <v>3869.9645833333334</v>
      </c>
      <c r="I128" s="6" t="s">
        <v>318</v>
      </c>
      <c r="J128" s="3">
        <v>-241</v>
      </c>
      <c r="K128" s="3">
        <f t="shared" si="12"/>
        <v>386.99645833333335</v>
      </c>
      <c r="L128" s="19">
        <f t="shared" si="13"/>
        <v>3241.9681249999999</v>
      </c>
    </row>
    <row r="129" spans="1:12" x14ac:dyDescent="0.2">
      <c r="A129" t="s">
        <v>57</v>
      </c>
      <c r="B129" s="3">
        <f>29800*1.1</f>
        <v>32780</v>
      </c>
      <c r="C129" s="3">
        <f t="shared" si="14"/>
        <v>2731.6666666666665</v>
      </c>
      <c r="D129" s="3">
        <f t="shared" si="14"/>
        <v>227.63888888888889</v>
      </c>
      <c r="E129" s="3">
        <f t="shared" si="8"/>
        <v>169.36333333333332</v>
      </c>
      <c r="F129" s="3">
        <f t="shared" si="9"/>
        <v>39.609166666666667</v>
      </c>
      <c r="G129" s="3">
        <f t="shared" si="10"/>
        <v>111.99833333333333</v>
      </c>
      <c r="H129" s="3">
        <f t="shared" si="11"/>
        <v>2183.0569444444445</v>
      </c>
      <c r="K129" s="3">
        <f t="shared" si="12"/>
        <v>218.30569444444447</v>
      </c>
      <c r="L129" s="19">
        <f t="shared" si="13"/>
        <v>1964.75125</v>
      </c>
    </row>
    <row r="130" spans="1:12" x14ac:dyDescent="0.2">
      <c r="A130" t="s">
        <v>208</v>
      </c>
      <c r="B130" s="3">
        <f>B129+25000</f>
        <v>57780</v>
      </c>
      <c r="C130" s="3">
        <f t="shared" si="14"/>
        <v>4815</v>
      </c>
      <c r="D130" s="3">
        <f t="shared" si="14"/>
        <v>401.25</v>
      </c>
      <c r="E130" s="3">
        <f t="shared" si="8"/>
        <v>298.52999999999997</v>
      </c>
      <c r="F130" s="3">
        <f t="shared" si="9"/>
        <v>69.81750000000001</v>
      </c>
      <c r="G130" s="3">
        <f t="shared" si="10"/>
        <v>197.41500000000002</v>
      </c>
      <c r="H130" s="3">
        <f t="shared" si="11"/>
        <v>3847.9875000000002</v>
      </c>
      <c r="K130" s="3">
        <f t="shared" si="12"/>
        <v>384.79875000000004</v>
      </c>
      <c r="L130" s="19">
        <f t="shared" si="13"/>
        <v>3463.1887500000003</v>
      </c>
    </row>
    <row r="131" spans="1:12" x14ac:dyDescent="0.2">
      <c r="A131" t="s">
        <v>58</v>
      </c>
      <c r="B131" s="3">
        <f>56000*1.1</f>
        <v>61600.000000000007</v>
      </c>
      <c r="C131" s="3">
        <f t="shared" si="14"/>
        <v>5133.3333333333339</v>
      </c>
      <c r="D131" s="3">
        <f t="shared" si="14"/>
        <v>427.77777777777783</v>
      </c>
      <c r="E131" s="3">
        <f t="shared" si="8"/>
        <v>318.26666666666671</v>
      </c>
      <c r="F131" s="3">
        <f t="shared" si="9"/>
        <v>74.433333333333351</v>
      </c>
      <c r="G131" s="3">
        <f t="shared" si="10"/>
        <v>210.4666666666667</v>
      </c>
      <c r="H131" s="3">
        <f t="shared" si="11"/>
        <v>4102.3888888888905</v>
      </c>
      <c r="I131" s="6" t="s">
        <v>321</v>
      </c>
      <c r="J131" s="3">
        <v>-386</v>
      </c>
      <c r="K131" s="3">
        <f t="shared" si="12"/>
        <v>410.23888888888905</v>
      </c>
      <c r="L131" s="19">
        <f t="shared" si="13"/>
        <v>3306.1500000000015</v>
      </c>
    </row>
    <row r="132" spans="1:12" x14ac:dyDescent="0.2">
      <c r="A132" t="s">
        <v>209</v>
      </c>
      <c r="B132" s="3">
        <f>B131+25000</f>
        <v>86600</v>
      </c>
      <c r="C132" s="3">
        <f t="shared" si="14"/>
        <v>7216.666666666667</v>
      </c>
      <c r="D132" s="3">
        <f t="shared" si="14"/>
        <v>601.38888888888891</v>
      </c>
      <c r="E132" s="3">
        <f t="shared" si="8"/>
        <v>447.43333333333334</v>
      </c>
      <c r="F132" s="3">
        <f t="shared" si="9"/>
        <v>104.64166666666668</v>
      </c>
      <c r="G132" s="3">
        <f t="shared" si="10"/>
        <v>295.88333333333338</v>
      </c>
      <c r="H132" s="3">
        <f t="shared" si="11"/>
        <v>5767.3194444444453</v>
      </c>
      <c r="I132" s="6" t="s">
        <v>321</v>
      </c>
      <c r="J132" s="3">
        <v>-386</v>
      </c>
      <c r="K132" s="3">
        <f t="shared" si="12"/>
        <v>576.73194444444459</v>
      </c>
      <c r="L132" s="19">
        <f t="shared" si="13"/>
        <v>4804.5875000000005</v>
      </c>
    </row>
    <row r="133" spans="1:12" x14ac:dyDescent="0.2">
      <c r="A133" t="s">
        <v>59</v>
      </c>
      <c r="B133" s="3">
        <f>33700*1.1</f>
        <v>37070</v>
      </c>
      <c r="C133" s="3">
        <f t="shared" si="14"/>
        <v>3089.1666666666665</v>
      </c>
      <c r="D133" s="3">
        <f t="shared" si="14"/>
        <v>257.43055555555554</v>
      </c>
      <c r="E133" s="3">
        <f t="shared" si="8"/>
        <v>191.52833333333334</v>
      </c>
      <c r="F133" s="3">
        <f t="shared" si="9"/>
        <v>44.79291666666667</v>
      </c>
      <c r="G133" s="3">
        <f t="shared" si="10"/>
        <v>126.65583333333333</v>
      </c>
      <c r="H133" s="3">
        <f t="shared" si="11"/>
        <v>2468.7590277777776</v>
      </c>
      <c r="K133" s="3">
        <f t="shared" si="12"/>
        <v>246.87590277777778</v>
      </c>
      <c r="L133" s="19">
        <f t="shared" si="13"/>
        <v>2221.8831249999998</v>
      </c>
    </row>
    <row r="134" spans="1:12" x14ac:dyDescent="0.2">
      <c r="A134" t="s">
        <v>210</v>
      </c>
      <c r="B134" s="3">
        <f>B133+25000</f>
        <v>62070</v>
      </c>
      <c r="C134" s="3">
        <f t="shared" si="14"/>
        <v>5172.5</v>
      </c>
      <c r="D134" s="3">
        <f t="shared" si="14"/>
        <v>431.04166666666669</v>
      </c>
      <c r="E134" s="3">
        <f t="shared" si="8"/>
        <v>320.69499999999999</v>
      </c>
      <c r="F134" s="3">
        <f t="shared" si="9"/>
        <v>75.001249999999999</v>
      </c>
      <c r="G134" s="3">
        <f t="shared" si="10"/>
        <v>212.07250000000002</v>
      </c>
      <c r="H134" s="3">
        <f t="shared" si="11"/>
        <v>4133.6895833333328</v>
      </c>
      <c r="K134" s="3">
        <f t="shared" si="12"/>
        <v>413.3689583333333</v>
      </c>
      <c r="L134" s="19">
        <f t="shared" si="13"/>
        <v>3720.3206249999994</v>
      </c>
    </row>
    <row r="135" spans="1:12" x14ac:dyDescent="0.2">
      <c r="A135" t="s">
        <v>60</v>
      </c>
      <c r="B135" s="3">
        <f>37700*1.1</f>
        <v>41470</v>
      </c>
      <c r="C135" s="3">
        <f t="shared" si="14"/>
        <v>3455.8333333333335</v>
      </c>
      <c r="D135" s="3">
        <f t="shared" si="14"/>
        <v>287.98611111111114</v>
      </c>
      <c r="E135" s="3">
        <f t="shared" si="8"/>
        <v>214.26166666666668</v>
      </c>
      <c r="F135" s="3">
        <f t="shared" si="9"/>
        <v>50.10958333333334</v>
      </c>
      <c r="G135" s="3">
        <f t="shared" si="10"/>
        <v>141.68916666666667</v>
      </c>
      <c r="H135" s="3">
        <f t="shared" si="11"/>
        <v>2761.7868055555555</v>
      </c>
      <c r="K135" s="3">
        <f t="shared" si="12"/>
        <v>276.17868055555556</v>
      </c>
      <c r="L135" s="19">
        <f t="shared" si="13"/>
        <v>2485.6081249999997</v>
      </c>
    </row>
    <row r="136" spans="1:12" x14ac:dyDescent="0.2">
      <c r="A136" t="s">
        <v>211</v>
      </c>
      <c r="B136" s="3">
        <f>B135+25000</f>
        <v>66470</v>
      </c>
      <c r="C136" s="3">
        <f t="shared" si="14"/>
        <v>5539.166666666667</v>
      </c>
      <c r="D136" s="3">
        <f t="shared" si="14"/>
        <v>461.59722222222223</v>
      </c>
      <c r="E136" s="3">
        <f t="shared" si="8"/>
        <v>343.42833333333334</v>
      </c>
      <c r="F136" s="3">
        <f t="shared" si="9"/>
        <v>80.317916666666676</v>
      </c>
      <c r="G136" s="3">
        <f t="shared" si="10"/>
        <v>227.10583333333335</v>
      </c>
      <c r="H136" s="3">
        <f t="shared" si="11"/>
        <v>4426.7173611111111</v>
      </c>
      <c r="K136" s="3">
        <f t="shared" si="12"/>
        <v>442.67173611111116</v>
      </c>
      <c r="L136" s="19">
        <f t="shared" si="13"/>
        <v>3984.0456249999997</v>
      </c>
    </row>
    <row r="137" spans="1:12" x14ac:dyDescent="0.2">
      <c r="A137" t="s">
        <v>61</v>
      </c>
      <c r="B137" s="3">
        <f>29400*1.1</f>
        <v>32340.000000000004</v>
      </c>
      <c r="C137" s="3">
        <f t="shared" si="14"/>
        <v>2695.0000000000005</v>
      </c>
      <c r="D137" s="3">
        <f t="shared" si="14"/>
        <v>224.58333333333337</v>
      </c>
      <c r="E137" s="3">
        <f t="shared" si="8"/>
        <v>167.09000000000003</v>
      </c>
      <c r="F137" s="3">
        <f t="shared" si="9"/>
        <v>39.077500000000008</v>
      </c>
      <c r="G137" s="3">
        <f t="shared" si="10"/>
        <v>110.49500000000002</v>
      </c>
      <c r="H137" s="3">
        <f t="shared" si="11"/>
        <v>2153.7541666666671</v>
      </c>
      <c r="I137" s="6" t="s">
        <v>319</v>
      </c>
      <c r="J137" s="3">
        <v>-86</v>
      </c>
      <c r="K137" s="3">
        <f t="shared" si="12"/>
        <v>215.37541666666672</v>
      </c>
      <c r="L137" s="19">
        <f t="shared" si="13"/>
        <v>1852.3787500000003</v>
      </c>
    </row>
    <row r="138" spans="1:12" x14ac:dyDescent="0.2">
      <c r="A138" t="s">
        <v>212</v>
      </c>
      <c r="B138" s="3">
        <f>B137+25000</f>
        <v>57340</v>
      </c>
      <c r="C138" s="3">
        <f t="shared" si="14"/>
        <v>4778.333333333333</v>
      </c>
      <c r="D138" s="3">
        <f t="shared" si="14"/>
        <v>398.1944444444444</v>
      </c>
      <c r="E138" s="3">
        <f t="shared" si="8"/>
        <v>296.25666666666666</v>
      </c>
      <c r="F138" s="3">
        <f t="shared" si="9"/>
        <v>69.285833333333329</v>
      </c>
      <c r="G138" s="3">
        <f t="shared" si="10"/>
        <v>195.91166666666666</v>
      </c>
      <c r="H138" s="3">
        <f t="shared" si="11"/>
        <v>3818.6847222222218</v>
      </c>
      <c r="I138" s="6" t="s">
        <v>319</v>
      </c>
      <c r="J138" s="3">
        <v>-86</v>
      </c>
      <c r="K138" s="3">
        <f t="shared" si="12"/>
        <v>381.86847222222218</v>
      </c>
      <c r="L138" s="19">
        <f t="shared" si="13"/>
        <v>3350.8162499999999</v>
      </c>
    </row>
    <row r="139" spans="1:12" x14ac:dyDescent="0.2">
      <c r="A139" t="s">
        <v>62</v>
      </c>
      <c r="B139" s="3">
        <f>35200*1.1</f>
        <v>38720</v>
      </c>
      <c r="C139" s="3">
        <f t="shared" si="14"/>
        <v>3226.6666666666665</v>
      </c>
      <c r="D139" s="3">
        <f t="shared" si="14"/>
        <v>268.88888888888886</v>
      </c>
      <c r="E139" s="3">
        <f t="shared" si="8"/>
        <v>200.05333333333331</v>
      </c>
      <c r="F139" s="3">
        <f t="shared" si="9"/>
        <v>46.786666666666669</v>
      </c>
      <c r="G139" s="3">
        <f t="shared" si="10"/>
        <v>132.29333333333332</v>
      </c>
      <c r="H139" s="3">
        <f t="shared" si="11"/>
        <v>2578.6444444444442</v>
      </c>
      <c r="K139" s="3">
        <f t="shared" si="12"/>
        <v>257.86444444444442</v>
      </c>
      <c r="L139" s="19">
        <f t="shared" si="13"/>
        <v>2320.7799999999997</v>
      </c>
    </row>
    <row r="140" spans="1:12" x14ac:dyDescent="0.2">
      <c r="A140" t="s">
        <v>213</v>
      </c>
      <c r="B140" s="3">
        <f>B139+25000</f>
        <v>63720</v>
      </c>
      <c r="C140" s="3">
        <f t="shared" si="14"/>
        <v>5310</v>
      </c>
      <c r="D140" s="3">
        <f t="shared" si="14"/>
        <v>442.5</v>
      </c>
      <c r="E140" s="3">
        <f t="shared" si="8"/>
        <v>329.21999999999997</v>
      </c>
      <c r="F140" s="3">
        <f t="shared" si="9"/>
        <v>76.995000000000005</v>
      </c>
      <c r="G140" s="3">
        <f t="shared" si="10"/>
        <v>217.71</v>
      </c>
      <c r="H140" s="3">
        <f t="shared" si="11"/>
        <v>4243.5749999999998</v>
      </c>
      <c r="K140" s="3">
        <f t="shared" si="12"/>
        <v>424.35750000000002</v>
      </c>
      <c r="L140" s="19">
        <f t="shared" si="13"/>
        <v>3819.2174999999997</v>
      </c>
    </row>
    <row r="141" spans="1:12" x14ac:dyDescent="0.2">
      <c r="A141" t="s">
        <v>63</v>
      </c>
      <c r="B141" s="3">
        <f>28160*1.1</f>
        <v>30976.000000000004</v>
      </c>
      <c r="C141" s="3">
        <f t="shared" si="14"/>
        <v>2581.3333333333335</v>
      </c>
      <c r="D141" s="3">
        <f t="shared" si="14"/>
        <v>215.11111111111111</v>
      </c>
      <c r="E141" s="3">
        <f t="shared" si="8"/>
        <v>160.04266666666666</v>
      </c>
      <c r="F141" s="3">
        <f t="shared" si="9"/>
        <v>37.429333333333339</v>
      </c>
      <c r="G141" s="3">
        <f t="shared" si="10"/>
        <v>105.83466666666668</v>
      </c>
      <c r="H141" s="3">
        <f t="shared" si="11"/>
        <v>2062.9155555555553</v>
      </c>
      <c r="K141" s="3">
        <f t="shared" si="12"/>
        <v>206.29155555555553</v>
      </c>
      <c r="L141" s="19">
        <f t="shared" si="13"/>
        <v>1856.6239999999998</v>
      </c>
    </row>
    <row r="142" spans="1:12" x14ac:dyDescent="0.2">
      <c r="A142" t="s">
        <v>214</v>
      </c>
      <c r="B142" s="3">
        <f>B141+25000</f>
        <v>55976</v>
      </c>
      <c r="C142" s="3">
        <f t="shared" si="14"/>
        <v>4664.666666666667</v>
      </c>
      <c r="D142" s="3">
        <f t="shared" si="14"/>
        <v>388.72222222222223</v>
      </c>
      <c r="E142" s="3">
        <f t="shared" si="8"/>
        <v>289.20933333333335</v>
      </c>
      <c r="F142" s="3">
        <f t="shared" si="9"/>
        <v>67.637666666666675</v>
      </c>
      <c r="G142" s="3">
        <f t="shared" si="10"/>
        <v>191.25133333333335</v>
      </c>
      <c r="H142" s="3">
        <f t="shared" si="11"/>
        <v>3727.8461111111114</v>
      </c>
      <c r="K142" s="3">
        <f t="shared" si="12"/>
        <v>372.78461111111119</v>
      </c>
      <c r="L142" s="19">
        <f t="shared" si="13"/>
        <v>3355.0615000000003</v>
      </c>
    </row>
    <row r="143" spans="1:12" x14ac:dyDescent="0.2">
      <c r="A143" t="s">
        <v>64</v>
      </c>
      <c r="B143" s="3">
        <f>47560*1.1</f>
        <v>52316.000000000007</v>
      </c>
      <c r="C143" s="3">
        <f t="shared" si="14"/>
        <v>4359.666666666667</v>
      </c>
      <c r="D143" s="3">
        <f t="shared" si="14"/>
        <v>363.3055555555556</v>
      </c>
      <c r="E143" s="3">
        <f t="shared" si="8"/>
        <v>270.29933333333332</v>
      </c>
      <c r="F143" s="3">
        <f t="shared" si="9"/>
        <v>63.215166666666676</v>
      </c>
      <c r="G143" s="3">
        <f t="shared" si="10"/>
        <v>178.74633333333335</v>
      </c>
      <c r="H143" s="3">
        <f t="shared" si="11"/>
        <v>3484.1002777777776</v>
      </c>
      <c r="I143" s="6" t="s">
        <v>318</v>
      </c>
      <c r="J143" s="3">
        <v>-241</v>
      </c>
      <c r="K143" s="3">
        <f t="shared" si="12"/>
        <v>348.41002777777777</v>
      </c>
      <c r="L143" s="19">
        <f t="shared" si="13"/>
        <v>2894.6902499999997</v>
      </c>
    </row>
    <row r="144" spans="1:12" x14ac:dyDescent="0.2">
      <c r="A144" t="s">
        <v>215</v>
      </c>
      <c r="B144" s="3">
        <f>B143+25000</f>
        <v>77316</v>
      </c>
      <c r="C144" s="3">
        <f t="shared" si="14"/>
        <v>6443</v>
      </c>
      <c r="D144" s="3">
        <f t="shared" si="14"/>
        <v>536.91666666666663</v>
      </c>
      <c r="E144" s="3">
        <f t="shared" si="8"/>
        <v>399.46600000000001</v>
      </c>
      <c r="F144" s="3">
        <f t="shared" si="9"/>
        <v>93.423500000000004</v>
      </c>
      <c r="G144" s="3">
        <f t="shared" si="10"/>
        <v>264.16300000000001</v>
      </c>
      <c r="H144" s="3">
        <f t="shared" si="11"/>
        <v>5149.0308333333323</v>
      </c>
      <c r="I144" s="6" t="s">
        <v>318</v>
      </c>
      <c r="J144" s="3">
        <v>-241</v>
      </c>
      <c r="K144" s="3">
        <f t="shared" si="12"/>
        <v>514.90308333333326</v>
      </c>
      <c r="L144" s="19">
        <f t="shared" si="13"/>
        <v>4393.1277499999987</v>
      </c>
    </row>
    <row r="145" spans="1:12" x14ac:dyDescent="0.2">
      <c r="A145" t="s">
        <v>65</v>
      </c>
      <c r="B145" s="3">
        <f>23670*1.1</f>
        <v>26037.000000000004</v>
      </c>
      <c r="C145" s="3">
        <f t="shared" si="14"/>
        <v>2169.7500000000005</v>
      </c>
      <c r="D145" s="3">
        <f t="shared" si="14"/>
        <v>180.81250000000003</v>
      </c>
      <c r="E145" s="3">
        <f t="shared" si="8"/>
        <v>134.52450000000002</v>
      </c>
      <c r="F145" s="3">
        <f t="shared" si="9"/>
        <v>31.461375000000007</v>
      </c>
      <c r="G145" s="3">
        <f t="shared" si="10"/>
        <v>88.959750000000028</v>
      </c>
      <c r="H145" s="3">
        <f t="shared" si="11"/>
        <v>1733.9918750000004</v>
      </c>
      <c r="K145" s="3">
        <f t="shared" si="12"/>
        <v>173.39918750000004</v>
      </c>
      <c r="L145" s="19">
        <f t="shared" si="13"/>
        <v>1560.5926875000005</v>
      </c>
    </row>
    <row r="146" spans="1:12" x14ac:dyDescent="0.2">
      <c r="A146" t="s">
        <v>216</v>
      </c>
      <c r="B146" s="3">
        <f>B145+25000</f>
        <v>51037</v>
      </c>
      <c r="C146" s="3">
        <f t="shared" si="14"/>
        <v>4253.083333333333</v>
      </c>
      <c r="D146" s="3">
        <f t="shared" si="14"/>
        <v>354.42361111111109</v>
      </c>
      <c r="E146" s="3">
        <f t="shared" si="8"/>
        <v>263.69116666666662</v>
      </c>
      <c r="F146" s="3">
        <f t="shared" si="9"/>
        <v>61.669708333333332</v>
      </c>
      <c r="G146" s="3">
        <f t="shared" si="10"/>
        <v>174.37641666666667</v>
      </c>
      <c r="H146" s="3">
        <f t="shared" si="11"/>
        <v>3398.9224305555554</v>
      </c>
      <c r="K146" s="3">
        <f t="shared" si="12"/>
        <v>339.89224305555558</v>
      </c>
      <c r="L146" s="19">
        <f t="shared" si="13"/>
        <v>3059.0301874999996</v>
      </c>
    </row>
    <row r="147" spans="1:12" x14ac:dyDescent="0.2">
      <c r="A147" t="s">
        <v>153</v>
      </c>
      <c r="B147" s="3">
        <f>48800*1.1</f>
        <v>53680.000000000007</v>
      </c>
      <c r="C147" s="3">
        <f t="shared" si="14"/>
        <v>4473.3333333333339</v>
      </c>
      <c r="D147" s="3">
        <f t="shared" si="14"/>
        <v>372.77777777777783</v>
      </c>
      <c r="E147" s="3">
        <f t="shared" si="8"/>
        <v>277.34666666666669</v>
      </c>
      <c r="F147" s="3">
        <f t="shared" si="9"/>
        <v>64.863333333333344</v>
      </c>
      <c r="G147" s="3">
        <f t="shared" si="10"/>
        <v>183.40666666666669</v>
      </c>
      <c r="H147" s="3">
        <f t="shared" si="11"/>
        <v>3574.9388888888898</v>
      </c>
      <c r="K147" s="3">
        <f t="shared" si="12"/>
        <v>357.49388888888899</v>
      </c>
      <c r="L147" s="19">
        <f t="shared" si="13"/>
        <v>3217.4450000000006</v>
      </c>
    </row>
    <row r="148" spans="1:12" x14ac:dyDescent="0.2">
      <c r="A148" t="s">
        <v>217</v>
      </c>
      <c r="B148" s="3">
        <f>B147+25000</f>
        <v>78680</v>
      </c>
      <c r="C148" s="3">
        <f t="shared" si="14"/>
        <v>6556.666666666667</v>
      </c>
      <c r="D148" s="3">
        <f t="shared" si="14"/>
        <v>546.38888888888891</v>
      </c>
      <c r="E148" s="3">
        <f t="shared" si="8"/>
        <v>406.51333333333332</v>
      </c>
      <c r="F148" s="3">
        <f t="shared" si="9"/>
        <v>95.071666666666673</v>
      </c>
      <c r="G148" s="3">
        <f t="shared" si="10"/>
        <v>268.82333333333338</v>
      </c>
      <c r="H148" s="3">
        <f t="shared" si="11"/>
        <v>5239.8694444444445</v>
      </c>
      <c r="K148" s="3">
        <f t="shared" si="12"/>
        <v>523.98694444444448</v>
      </c>
      <c r="L148" s="19">
        <f t="shared" si="13"/>
        <v>4715.8824999999997</v>
      </c>
    </row>
    <row r="149" spans="1:12" x14ac:dyDescent="0.2">
      <c r="A149" t="s">
        <v>66</v>
      </c>
      <c r="B149" s="3">
        <f>43800*1.1</f>
        <v>48180.000000000007</v>
      </c>
      <c r="C149" s="3">
        <f t="shared" si="14"/>
        <v>4015.0000000000005</v>
      </c>
      <c r="D149" s="3">
        <f t="shared" si="14"/>
        <v>334.58333333333337</v>
      </c>
      <c r="E149" s="3">
        <f t="shared" si="8"/>
        <v>248.93000000000004</v>
      </c>
      <c r="F149" s="3">
        <f t="shared" si="9"/>
        <v>58.217500000000008</v>
      </c>
      <c r="G149" s="3">
        <f t="shared" si="10"/>
        <v>164.61500000000004</v>
      </c>
      <c r="H149" s="3">
        <f t="shared" si="11"/>
        <v>3208.6541666666667</v>
      </c>
      <c r="I149" s="6" t="s">
        <v>318</v>
      </c>
      <c r="J149" s="3">
        <v>-241</v>
      </c>
      <c r="K149" s="3">
        <f t="shared" si="12"/>
        <v>320.8654166666667</v>
      </c>
      <c r="L149" s="19">
        <f t="shared" si="13"/>
        <v>2646.7887500000002</v>
      </c>
    </row>
    <row r="150" spans="1:12" x14ac:dyDescent="0.2">
      <c r="A150" t="s">
        <v>218</v>
      </c>
      <c r="B150" s="3">
        <f>B149+25000</f>
        <v>73180</v>
      </c>
      <c r="C150" s="3">
        <f t="shared" si="14"/>
        <v>6098.333333333333</v>
      </c>
      <c r="D150" s="3">
        <f t="shared" si="14"/>
        <v>508.1944444444444</v>
      </c>
      <c r="E150" s="3">
        <f t="shared" si="8"/>
        <v>378.09666666666664</v>
      </c>
      <c r="F150" s="3">
        <f t="shared" si="9"/>
        <v>88.42583333333333</v>
      </c>
      <c r="G150" s="3">
        <f t="shared" si="10"/>
        <v>250.03166666666667</v>
      </c>
      <c r="H150" s="3">
        <f t="shared" si="11"/>
        <v>4873.5847222222219</v>
      </c>
      <c r="I150" s="6" t="s">
        <v>318</v>
      </c>
      <c r="J150" s="3">
        <v>-241</v>
      </c>
      <c r="K150" s="3">
        <f t="shared" si="12"/>
        <v>487.35847222222219</v>
      </c>
      <c r="L150" s="19">
        <f t="shared" si="13"/>
        <v>4145.2262499999997</v>
      </c>
    </row>
    <row r="151" spans="1:12" x14ac:dyDescent="0.2">
      <c r="A151" t="s">
        <v>67</v>
      </c>
      <c r="B151" s="3">
        <f>33230*1.1</f>
        <v>36553</v>
      </c>
      <c r="C151" s="3">
        <f t="shared" si="14"/>
        <v>3046.0833333333335</v>
      </c>
      <c r="D151" s="3">
        <f t="shared" si="14"/>
        <v>253.8402777777778</v>
      </c>
      <c r="E151" s="3">
        <f t="shared" si="8"/>
        <v>188.85716666666667</v>
      </c>
      <c r="F151" s="3">
        <f t="shared" si="9"/>
        <v>44.16820833333334</v>
      </c>
      <c r="G151" s="3">
        <f t="shared" si="10"/>
        <v>124.88941666666668</v>
      </c>
      <c r="H151" s="3">
        <f t="shared" si="11"/>
        <v>2434.3282638888886</v>
      </c>
      <c r="K151" s="3">
        <f t="shared" si="12"/>
        <v>243.43282638888888</v>
      </c>
      <c r="L151" s="19">
        <f t="shared" si="13"/>
        <v>2190.8954374999998</v>
      </c>
    </row>
    <row r="152" spans="1:12" x14ac:dyDescent="0.2">
      <c r="A152" t="s">
        <v>219</v>
      </c>
      <c r="B152" s="3">
        <f>B151+25000</f>
        <v>61553</v>
      </c>
      <c r="C152" s="3">
        <f t="shared" si="14"/>
        <v>5129.416666666667</v>
      </c>
      <c r="D152" s="3">
        <f t="shared" si="14"/>
        <v>427.45138888888891</v>
      </c>
      <c r="E152" s="3">
        <f t="shared" si="8"/>
        <v>318.02383333333336</v>
      </c>
      <c r="F152" s="3">
        <f t="shared" si="9"/>
        <v>74.376541666666668</v>
      </c>
      <c r="G152" s="3">
        <f t="shared" si="10"/>
        <v>210.30608333333336</v>
      </c>
      <c r="H152" s="3">
        <f t="shared" si="11"/>
        <v>4099.2588194444452</v>
      </c>
      <c r="K152" s="3">
        <f t="shared" si="12"/>
        <v>409.92588194444454</v>
      </c>
      <c r="L152" s="19">
        <f t="shared" si="13"/>
        <v>3689.3329375000008</v>
      </c>
    </row>
    <row r="153" spans="1:12" x14ac:dyDescent="0.2">
      <c r="A153" t="s">
        <v>68</v>
      </c>
      <c r="B153" s="3">
        <f>39000*1.1</f>
        <v>42900</v>
      </c>
      <c r="C153" s="3">
        <f t="shared" si="14"/>
        <v>3575</v>
      </c>
      <c r="D153" s="3">
        <f t="shared" si="14"/>
        <v>297.91666666666669</v>
      </c>
      <c r="E153" s="3">
        <f t="shared" si="8"/>
        <v>221.65</v>
      </c>
      <c r="F153" s="3">
        <f t="shared" si="9"/>
        <v>51.837500000000006</v>
      </c>
      <c r="G153" s="3">
        <f t="shared" si="10"/>
        <v>146.57500000000002</v>
      </c>
      <c r="H153" s="3">
        <f t="shared" si="11"/>
        <v>2857.0208333333335</v>
      </c>
      <c r="I153" s="6" t="s">
        <v>318</v>
      </c>
      <c r="J153" s="3">
        <v>-241</v>
      </c>
      <c r="K153" s="3">
        <f t="shared" si="12"/>
        <v>285.70208333333335</v>
      </c>
      <c r="L153" s="19">
        <f t="shared" si="13"/>
        <v>2330.3187500000004</v>
      </c>
    </row>
    <row r="154" spans="1:12" x14ac:dyDescent="0.2">
      <c r="A154" t="s">
        <v>220</v>
      </c>
      <c r="B154" s="3">
        <f>B153+25000</f>
        <v>67900</v>
      </c>
      <c r="C154" s="3">
        <f t="shared" si="14"/>
        <v>5658.333333333333</v>
      </c>
      <c r="D154" s="3">
        <f t="shared" si="14"/>
        <v>471.52777777777777</v>
      </c>
      <c r="E154" s="3">
        <f t="shared" si="8"/>
        <v>350.81666666666666</v>
      </c>
      <c r="F154" s="3">
        <f t="shared" si="9"/>
        <v>82.045833333333334</v>
      </c>
      <c r="G154" s="3">
        <f t="shared" si="10"/>
        <v>231.99166666666667</v>
      </c>
      <c r="H154" s="3">
        <f t="shared" si="11"/>
        <v>4521.9513888888887</v>
      </c>
      <c r="I154" s="6" t="s">
        <v>318</v>
      </c>
      <c r="J154" s="3">
        <v>-241</v>
      </c>
      <c r="K154" s="3">
        <f t="shared" si="12"/>
        <v>452.19513888888889</v>
      </c>
      <c r="L154" s="19">
        <f t="shared" si="13"/>
        <v>3828.7562499999999</v>
      </c>
    </row>
    <row r="155" spans="1:12" x14ac:dyDescent="0.2">
      <c r="A155" t="s">
        <v>154</v>
      </c>
      <c r="B155" s="3">
        <f>56200*1.1</f>
        <v>61820.000000000007</v>
      </c>
      <c r="C155" s="3">
        <f t="shared" si="14"/>
        <v>5151.666666666667</v>
      </c>
      <c r="D155" s="3">
        <f t="shared" si="14"/>
        <v>429.3055555555556</v>
      </c>
      <c r="E155" s="3">
        <f t="shared" si="8"/>
        <v>319.40333333333336</v>
      </c>
      <c r="F155" s="3">
        <f t="shared" si="9"/>
        <v>74.69916666666667</v>
      </c>
      <c r="G155" s="3">
        <f t="shared" si="10"/>
        <v>211.21833333333336</v>
      </c>
      <c r="H155" s="3">
        <f t="shared" si="11"/>
        <v>4117.0402777777781</v>
      </c>
      <c r="I155" s="6" t="s">
        <v>318</v>
      </c>
      <c r="J155" s="3">
        <v>-241</v>
      </c>
      <c r="K155" s="3">
        <f t="shared" si="12"/>
        <v>411.70402777777781</v>
      </c>
      <c r="L155" s="19">
        <f t="shared" si="13"/>
        <v>3464.3362500000003</v>
      </c>
    </row>
    <row r="156" spans="1:12" x14ac:dyDescent="0.2">
      <c r="A156" t="s">
        <v>221</v>
      </c>
      <c r="B156" s="3">
        <f>B155+25000</f>
        <v>86820</v>
      </c>
      <c r="C156" s="3">
        <f t="shared" si="14"/>
        <v>7235</v>
      </c>
      <c r="D156" s="3">
        <f t="shared" si="14"/>
        <v>602.91666666666663</v>
      </c>
      <c r="E156" s="3">
        <f t="shared" ref="E156:E219" si="15">C156*0.062</f>
        <v>448.57</v>
      </c>
      <c r="F156" s="3">
        <f t="shared" ref="F156:F219" si="16">C156*0.0145</f>
        <v>104.9075</v>
      </c>
      <c r="G156" s="3">
        <f t="shared" ref="G156:G219" si="17">C156*0.041</f>
        <v>296.63499999999999</v>
      </c>
      <c r="H156" s="3">
        <f t="shared" ref="H156:H219" si="18">C156-D156-E156-F156-G156</f>
        <v>5781.9708333333328</v>
      </c>
      <c r="I156" s="6" t="s">
        <v>318</v>
      </c>
      <c r="J156" s="3">
        <v>-241</v>
      </c>
      <c r="K156" s="3">
        <f t="shared" ref="K156:K219" si="19">IF((H156*0.1)&gt;50,H156*0.1,50)</f>
        <v>578.19708333333335</v>
      </c>
      <c r="L156" s="19">
        <f t="shared" ref="L156:L219" si="20">H156+J156-K156</f>
        <v>4962.7737499999994</v>
      </c>
    </row>
    <row r="157" spans="1:12" x14ac:dyDescent="0.2">
      <c r="A157" t="s">
        <v>69</v>
      </c>
      <c r="B157" s="3">
        <f>44420*1.1</f>
        <v>48862.000000000007</v>
      </c>
      <c r="C157" s="3">
        <f t="shared" ref="C157:D220" si="21">B157/12</f>
        <v>4071.8333333333339</v>
      </c>
      <c r="D157" s="3">
        <f t="shared" si="21"/>
        <v>339.31944444444451</v>
      </c>
      <c r="E157" s="3">
        <f t="shared" si="15"/>
        <v>252.45366666666669</v>
      </c>
      <c r="F157" s="3">
        <f t="shared" si="16"/>
        <v>59.041583333333342</v>
      </c>
      <c r="G157" s="3">
        <f t="shared" si="17"/>
        <v>166.94516666666669</v>
      </c>
      <c r="H157" s="3">
        <f t="shared" si="18"/>
        <v>3254.0734722222228</v>
      </c>
      <c r="K157" s="3">
        <f t="shared" si="19"/>
        <v>325.40734722222231</v>
      </c>
      <c r="L157" s="19">
        <f t="shared" si="20"/>
        <v>2928.6661250000006</v>
      </c>
    </row>
    <row r="158" spans="1:12" x14ac:dyDescent="0.2">
      <c r="A158" t="s">
        <v>222</v>
      </c>
      <c r="B158" s="3">
        <f>B157+25000</f>
        <v>73862</v>
      </c>
      <c r="C158" s="3">
        <f t="shared" si="21"/>
        <v>6155.166666666667</v>
      </c>
      <c r="D158" s="3">
        <f t="shared" si="21"/>
        <v>512.93055555555554</v>
      </c>
      <c r="E158" s="3">
        <f t="shared" si="15"/>
        <v>381.62033333333335</v>
      </c>
      <c r="F158" s="3">
        <f t="shared" si="16"/>
        <v>89.249916666666678</v>
      </c>
      <c r="G158" s="3">
        <f t="shared" si="17"/>
        <v>252.36183333333335</v>
      </c>
      <c r="H158" s="3">
        <f t="shared" si="18"/>
        <v>4919.004027777778</v>
      </c>
      <c r="K158" s="3">
        <f t="shared" si="19"/>
        <v>491.9004027777778</v>
      </c>
      <c r="L158" s="19">
        <f t="shared" si="20"/>
        <v>4427.1036249999997</v>
      </c>
    </row>
    <row r="159" spans="1:12" x14ac:dyDescent="0.2">
      <c r="A159" t="s">
        <v>70</v>
      </c>
      <c r="B159" s="3">
        <f>37760*1.1</f>
        <v>41536</v>
      </c>
      <c r="C159" s="3">
        <f t="shared" si="21"/>
        <v>3461.3333333333335</v>
      </c>
      <c r="D159" s="3">
        <f t="shared" si="21"/>
        <v>288.44444444444446</v>
      </c>
      <c r="E159" s="3">
        <f t="shared" si="15"/>
        <v>214.60266666666666</v>
      </c>
      <c r="F159" s="3">
        <f t="shared" si="16"/>
        <v>50.189333333333337</v>
      </c>
      <c r="G159" s="3">
        <f t="shared" si="17"/>
        <v>141.91466666666668</v>
      </c>
      <c r="H159" s="3">
        <f t="shared" si="18"/>
        <v>2766.1822222222227</v>
      </c>
      <c r="I159" s="6" t="s">
        <v>318</v>
      </c>
      <c r="J159" s="3">
        <v>-241</v>
      </c>
      <c r="K159" s="3">
        <f t="shared" si="19"/>
        <v>276.6182222222223</v>
      </c>
      <c r="L159" s="19">
        <f t="shared" si="20"/>
        <v>2248.5640000000003</v>
      </c>
    </row>
    <row r="160" spans="1:12" x14ac:dyDescent="0.2">
      <c r="A160" t="s">
        <v>223</v>
      </c>
      <c r="B160" s="3">
        <f>B159+25000</f>
        <v>66536</v>
      </c>
      <c r="C160" s="3">
        <f t="shared" si="21"/>
        <v>5544.666666666667</v>
      </c>
      <c r="D160" s="3">
        <f t="shared" si="21"/>
        <v>462.0555555555556</v>
      </c>
      <c r="E160" s="3">
        <f t="shared" si="15"/>
        <v>343.76933333333335</v>
      </c>
      <c r="F160" s="3">
        <f t="shared" si="16"/>
        <v>80.39766666666668</v>
      </c>
      <c r="G160" s="3">
        <f t="shared" si="17"/>
        <v>227.33133333333336</v>
      </c>
      <c r="H160" s="3">
        <f t="shared" si="18"/>
        <v>4431.1127777777774</v>
      </c>
      <c r="I160" s="6" t="s">
        <v>318</v>
      </c>
      <c r="J160" s="3">
        <v>-241</v>
      </c>
      <c r="K160" s="3">
        <f t="shared" si="19"/>
        <v>443.11127777777779</v>
      </c>
      <c r="L160" s="19">
        <f t="shared" si="20"/>
        <v>3747.0014999999994</v>
      </c>
    </row>
    <row r="161" spans="1:12" x14ac:dyDescent="0.2">
      <c r="A161" t="s">
        <v>71</v>
      </c>
      <c r="B161" s="3">
        <f>55910*1.1</f>
        <v>61501.000000000007</v>
      </c>
      <c r="C161" s="3">
        <f t="shared" si="21"/>
        <v>5125.0833333333339</v>
      </c>
      <c r="D161" s="3">
        <f t="shared" si="21"/>
        <v>427.09027777777783</v>
      </c>
      <c r="E161" s="3">
        <f t="shared" si="15"/>
        <v>317.7551666666667</v>
      </c>
      <c r="F161" s="3">
        <f t="shared" si="16"/>
        <v>74.313708333333352</v>
      </c>
      <c r="G161" s="3">
        <f t="shared" si="17"/>
        <v>210.12841666666671</v>
      </c>
      <c r="H161" s="3">
        <f t="shared" si="18"/>
        <v>4095.7957638888897</v>
      </c>
      <c r="K161" s="3">
        <f t="shared" si="19"/>
        <v>409.579576388889</v>
      </c>
      <c r="L161" s="19">
        <f t="shared" si="20"/>
        <v>3686.2161875000006</v>
      </c>
    </row>
    <row r="162" spans="1:12" x14ac:dyDescent="0.2">
      <c r="A162" t="s">
        <v>224</v>
      </c>
      <c r="B162" s="3">
        <f>B161+25000</f>
        <v>86501</v>
      </c>
      <c r="C162" s="3">
        <f t="shared" si="21"/>
        <v>7208.416666666667</v>
      </c>
      <c r="D162" s="3">
        <f t="shared" si="21"/>
        <v>600.70138888888891</v>
      </c>
      <c r="E162" s="3">
        <f t="shared" si="15"/>
        <v>446.92183333333332</v>
      </c>
      <c r="F162" s="3">
        <f t="shared" si="16"/>
        <v>104.52204166666668</v>
      </c>
      <c r="G162" s="3">
        <f t="shared" si="17"/>
        <v>295.54508333333337</v>
      </c>
      <c r="H162" s="3">
        <f t="shared" si="18"/>
        <v>5760.7263194444449</v>
      </c>
      <c r="K162" s="3">
        <f t="shared" si="19"/>
        <v>576.07263194444454</v>
      </c>
      <c r="L162" s="19">
        <f t="shared" si="20"/>
        <v>5184.6536875000002</v>
      </c>
    </row>
    <row r="163" spans="1:12" x14ac:dyDescent="0.2">
      <c r="A163" t="s">
        <v>72</v>
      </c>
      <c r="B163" s="3">
        <f>24420*1.1</f>
        <v>26862.000000000004</v>
      </c>
      <c r="C163" s="3">
        <f t="shared" si="21"/>
        <v>2238.5000000000005</v>
      </c>
      <c r="D163" s="3">
        <f t="shared" si="21"/>
        <v>186.54166666666671</v>
      </c>
      <c r="E163" s="3">
        <f t="shared" si="15"/>
        <v>138.78700000000003</v>
      </c>
      <c r="F163" s="3">
        <f t="shared" si="16"/>
        <v>32.458250000000007</v>
      </c>
      <c r="G163" s="3">
        <f t="shared" si="17"/>
        <v>91.778500000000022</v>
      </c>
      <c r="H163" s="3">
        <f t="shared" si="18"/>
        <v>1788.9345833333339</v>
      </c>
      <c r="K163" s="3">
        <f t="shared" si="19"/>
        <v>178.8934583333334</v>
      </c>
      <c r="L163" s="19">
        <f t="shared" si="20"/>
        <v>1610.0411250000004</v>
      </c>
    </row>
    <row r="164" spans="1:12" x14ac:dyDescent="0.2">
      <c r="A164" t="s">
        <v>225</v>
      </c>
      <c r="B164" s="3">
        <f>B163+25000</f>
        <v>51862</v>
      </c>
      <c r="C164" s="3">
        <f t="shared" si="21"/>
        <v>4321.833333333333</v>
      </c>
      <c r="D164" s="3">
        <f t="shared" si="21"/>
        <v>360.15277777777777</v>
      </c>
      <c r="E164" s="3">
        <f t="shared" si="15"/>
        <v>267.95366666666666</v>
      </c>
      <c r="F164" s="3">
        <f t="shared" si="16"/>
        <v>62.666583333333335</v>
      </c>
      <c r="G164" s="3">
        <f t="shared" si="17"/>
        <v>177.19516666666667</v>
      </c>
      <c r="H164" s="3">
        <f t="shared" si="18"/>
        <v>3453.8651388888884</v>
      </c>
      <c r="K164" s="3">
        <f t="shared" si="19"/>
        <v>345.38651388888889</v>
      </c>
      <c r="L164" s="19">
        <f t="shared" si="20"/>
        <v>3108.4786249999997</v>
      </c>
    </row>
    <row r="165" spans="1:12" x14ac:dyDescent="0.2">
      <c r="A165" t="s">
        <v>73</v>
      </c>
      <c r="B165" s="3">
        <f>36120*1.1</f>
        <v>39732</v>
      </c>
      <c r="C165" s="3">
        <f t="shared" si="21"/>
        <v>3311</v>
      </c>
      <c r="D165" s="3">
        <f t="shared" si="21"/>
        <v>275.91666666666669</v>
      </c>
      <c r="E165" s="3">
        <f t="shared" si="15"/>
        <v>205.28200000000001</v>
      </c>
      <c r="F165" s="3">
        <f t="shared" si="16"/>
        <v>48.009500000000003</v>
      </c>
      <c r="G165" s="3">
        <f t="shared" si="17"/>
        <v>135.751</v>
      </c>
      <c r="H165" s="3">
        <f t="shared" si="18"/>
        <v>2646.040833333333</v>
      </c>
      <c r="K165" s="3">
        <f t="shared" si="19"/>
        <v>264.60408333333334</v>
      </c>
      <c r="L165" s="19">
        <f t="shared" si="20"/>
        <v>2381.4367499999998</v>
      </c>
    </row>
    <row r="166" spans="1:12" x14ac:dyDescent="0.2">
      <c r="A166" t="s">
        <v>226</v>
      </c>
      <c r="B166" s="3">
        <f>B165+25000</f>
        <v>64732</v>
      </c>
      <c r="C166" s="3">
        <f t="shared" si="21"/>
        <v>5394.333333333333</v>
      </c>
      <c r="D166" s="3">
        <f t="shared" si="21"/>
        <v>449.52777777777777</v>
      </c>
      <c r="E166" s="3">
        <f t="shared" si="15"/>
        <v>334.44866666666667</v>
      </c>
      <c r="F166" s="3">
        <f t="shared" si="16"/>
        <v>78.217833333333331</v>
      </c>
      <c r="G166" s="3">
        <f t="shared" si="17"/>
        <v>221.16766666666666</v>
      </c>
      <c r="H166" s="3">
        <f t="shared" si="18"/>
        <v>4310.97138888889</v>
      </c>
      <c r="K166" s="3">
        <f t="shared" si="19"/>
        <v>431.09713888888905</v>
      </c>
      <c r="L166" s="19">
        <f t="shared" si="20"/>
        <v>3879.8742500000008</v>
      </c>
    </row>
    <row r="167" spans="1:12" x14ac:dyDescent="0.2">
      <c r="A167" t="s">
        <v>74</v>
      </c>
      <c r="B167" s="3">
        <f>77300*1.1</f>
        <v>85030</v>
      </c>
      <c r="C167" s="3">
        <f t="shared" si="21"/>
        <v>7085.833333333333</v>
      </c>
      <c r="D167" s="3">
        <f t="shared" si="21"/>
        <v>590.48611111111109</v>
      </c>
      <c r="E167" s="3">
        <f t="shared" si="15"/>
        <v>439.32166666666666</v>
      </c>
      <c r="F167" s="3">
        <f t="shared" si="16"/>
        <v>102.74458333333334</v>
      </c>
      <c r="G167" s="3">
        <f t="shared" si="17"/>
        <v>290.51916666666665</v>
      </c>
      <c r="H167" s="3">
        <f t="shared" si="18"/>
        <v>5662.7618055555549</v>
      </c>
      <c r="I167" s="6" t="s">
        <v>321</v>
      </c>
      <c r="J167" s="3">
        <v>-386</v>
      </c>
      <c r="K167" s="3">
        <f t="shared" si="19"/>
        <v>566.27618055555547</v>
      </c>
      <c r="L167" s="19">
        <f t="shared" si="20"/>
        <v>4710.4856249999993</v>
      </c>
    </row>
    <row r="168" spans="1:12" x14ac:dyDescent="0.2">
      <c r="A168" t="s">
        <v>227</v>
      </c>
      <c r="B168" s="3">
        <f>B167+25000</f>
        <v>110030</v>
      </c>
      <c r="C168" s="3">
        <f t="shared" si="21"/>
        <v>9169.1666666666661</v>
      </c>
      <c r="D168" s="3">
        <f t="shared" si="21"/>
        <v>764.09722222222217</v>
      </c>
      <c r="E168" s="3">
        <f t="shared" si="15"/>
        <v>568.48833333333334</v>
      </c>
      <c r="F168" s="3">
        <f t="shared" si="16"/>
        <v>132.95291666666665</v>
      </c>
      <c r="G168" s="3">
        <f t="shared" si="17"/>
        <v>375.93583333333333</v>
      </c>
      <c r="H168" s="3">
        <f t="shared" si="18"/>
        <v>7327.6923611111097</v>
      </c>
      <c r="I168" s="6" t="s">
        <v>321</v>
      </c>
      <c r="J168" s="3">
        <v>-386</v>
      </c>
      <c r="K168" s="3">
        <f t="shared" si="19"/>
        <v>732.76923611111101</v>
      </c>
      <c r="L168" s="19">
        <f t="shared" si="20"/>
        <v>6208.9231249999984</v>
      </c>
    </row>
    <row r="169" spans="1:12" x14ac:dyDescent="0.2">
      <c r="A169" t="s">
        <v>75</v>
      </c>
      <c r="B169" s="3">
        <f>42600*1.1</f>
        <v>46860.000000000007</v>
      </c>
      <c r="C169" s="3">
        <f t="shared" si="21"/>
        <v>3905.0000000000005</v>
      </c>
      <c r="D169" s="3">
        <f t="shared" si="21"/>
        <v>325.41666666666669</v>
      </c>
      <c r="E169" s="3">
        <f t="shared" si="15"/>
        <v>242.11</v>
      </c>
      <c r="F169" s="3">
        <f t="shared" si="16"/>
        <v>56.622500000000009</v>
      </c>
      <c r="G169" s="3">
        <f t="shared" si="17"/>
        <v>160.10500000000002</v>
      </c>
      <c r="H169" s="3">
        <f t="shared" si="18"/>
        <v>3120.7458333333338</v>
      </c>
      <c r="I169" s="6" t="s">
        <v>318</v>
      </c>
      <c r="J169" s="3">
        <v>-241</v>
      </c>
      <c r="K169" s="3">
        <f t="shared" si="19"/>
        <v>312.07458333333341</v>
      </c>
      <c r="L169" s="19">
        <f t="shared" si="20"/>
        <v>2567.6712500000003</v>
      </c>
    </row>
    <row r="170" spans="1:12" x14ac:dyDescent="0.2">
      <c r="A170" t="s">
        <v>228</v>
      </c>
      <c r="B170" s="3">
        <f>B169+25000</f>
        <v>71860</v>
      </c>
      <c r="C170" s="3">
        <f t="shared" si="21"/>
        <v>5988.333333333333</v>
      </c>
      <c r="D170" s="3">
        <f t="shared" si="21"/>
        <v>499.02777777777777</v>
      </c>
      <c r="E170" s="3">
        <f t="shared" si="15"/>
        <v>371.27666666666664</v>
      </c>
      <c r="F170" s="3">
        <f t="shared" si="16"/>
        <v>86.830833333333331</v>
      </c>
      <c r="G170" s="3">
        <f t="shared" si="17"/>
        <v>245.52166666666668</v>
      </c>
      <c r="H170" s="3">
        <f t="shared" si="18"/>
        <v>4785.6763888888891</v>
      </c>
      <c r="I170" s="6" t="s">
        <v>318</v>
      </c>
      <c r="J170" s="3">
        <v>-241</v>
      </c>
      <c r="K170" s="3">
        <f t="shared" si="19"/>
        <v>478.56763888888895</v>
      </c>
      <c r="L170" s="19">
        <f t="shared" si="20"/>
        <v>4066.1087500000003</v>
      </c>
    </row>
    <row r="171" spans="1:12" x14ac:dyDescent="0.2">
      <c r="A171" t="s">
        <v>76</v>
      </c>
      <c r="B171" s="3">
        <f>50020*1.1</f>
        <v>55022.000000000007</v>
      </c>
      <c r="C171" s="3">
        <f t="shared" si="21"/>
        <v>4585.166666666667</v>
      </c>
      <c r="D171" s="3">
        <f t="shared" si="21"/>
        <v>382.09722222222223</v>
      </c>
      <c r="E171" s="3">
        <f t="shared" si="15"/>
        <v>284.28033333333337</v>
      </c>
      <c r="F171" s="3">
        <f t="shared" si="16"/>
        <v>66.484916666666678</v>
      </c>
      <c r="G171" s="3">
        <f t="shared" si="17"/>
        <v>187.99183333333335</v>
      </c>
      <c r="H171" s="3">
        <f t="shared" si="18"/>
        <v>3664.3123611111109</v>
      </c>
      <c r="I171" s="6" t="s">
        <v>318</v>
      </c>
      <c r="J171" s="3">
        <v>-241</v>
      </c>
      <c r="K171" s="3">
        <f t="shared" si="19"/>
        <v>366.4312361111111</v>
      </c>
      <c r="L171" s="19">
        <f t="shared" si="20"/>
        <v>3056.8811249999999</v>
      </c>
    </row>
    <row r="172" spans="1:12" x14ac:dyDescent="0.2">
      <c r="A172" t="s">
        <v>229</v>
      </c>
      <c r="B172" s="3">
        <f>B171+25000</f>
        <v>80022</v>
      </c>
      <c r="C172" s="3">
        <f t="shared" si="21"/>
        <v>6668.5</v>
      </c>
      <c r="D172" s="3">
        <f t="shared" si="21"/>
        <v>555.70833333333337</v>
      </c>
      <c r="E172" s="3">
        <f t="shared" si="15"/>
        <v>413.447</v>
      </c>
      <c r="F172" s="3">
        <f t="shared" si="16"/>
        <v>96.693250000000006</v>
      </c>
      <c r="G172" s="3">
        <f t="shared" si="17"/>
        <v>273.4085</v>
      </c>
      <c r="H172" s="3">
        <f t="shared" si="18"/>
        <v>5329.2429166666661</v>
      </c>
      <c r="I172" s="6" t="s">
        <v>318</v>
      </c>
      <c r="J172" s="3">
        <v>-241</v>
      </c>
      <c r="K172" s="3">
        <f t="shared" si="19"/>
        <v>532.92429166666659</v>
      </c>
      <c r="L172" s="19">
        <f t="shared" si="20"/>
        <v>4555.3186249999999</v>
      </c>
    </row>
    <row r="173" spans="1:12" x14ac:dyDescent="0.2">
      <c r="A173" t="s">
        <v>77</v>
      </c>
      <c r="B173" s="3">
        <f>88760*1.1</f>
        <v>97636.000000000015</v>
      </c>
      <c r="C173" s="3">
        <f t="shared" si="21"/>
        <v>8136.3333333333348</v>
      </c>
      <c r="D173" s="3">
        <f t="shared" si="21"/>
        <v>678.02777777777794</v>
      </c>
      <c r="E173" s="3">
        <f t="shared" si="15"/>
        <v>504.45266666666674</v>
      </c>
      <c r="F173" s="3">
        <f t="shared" si="16"/>
        <v>117.97683333333336</v>
      </c>
      <c r="G173" s="3">
        <f t="shared" si="17"/>
        <v>333.58966666666674</v>
      </c>
      <c r="H173" s="3">
        <f t="shared" si="18"/>
        <v>6502.2863888888896</v>
      </c>
      <c r="I173" s="6" t="s">
        <v>320</v>
      </c>
      <c r="J173" s="3">
        <v>-851</v>
      </c>
      <c r="K173" s="3">
        <f t="shared" si="19"/>
        <v>650.22863888888901</v>
      </c>
      <c r="L173" s="19">
        <f t="shared" si="20"/>
        <v>5001.0577500000009</v>
      </c>
    </row>
    <row r="174" spans="1:12" x14ac:dyDescent="0.2">
      <c r="A174" t="s">
        <v>230</v>
      </c>
      <c r="B174" s="3">
        <f>B173+25000</f>
        <v>122636.00000000001</v>
      </c>
      <c r="C174" s="3">
        <f t="shared" si="21"/>
        <v>10219.666666666668</v>
      </c>
      <c r="D174" s="3">
        <f t="shared" si="21"/>
        <v>851.63888888888903</v>
      </c>
      <c r="E174" s="3">
        <f t="shared" si="15"/>
        <v>633.61933333333343</v>
      </c>
      <c r="F174" s="3">
        <f t="shared" si="16"/>
        <v>148.1851666666667</v>
      </c>
      <c r="G174" s="3">
        <f t="shared" si="17"/>
        <v>419.00633333333337</v>
      </c>
      <c r="H174" s="3">
        <f t="shared" si="18"/>
        <v>8167.2169444444453</v>
      </c>
      <c r="I174" s="6" t="s">
        <v>320</v>
      </c>
      <c r="J174" s="3">
        <v>-851</v>
      </c>
      <c r="K174" s="3">
        <f t="shared" si="19"/>
        <v>816.72169444444455</v>
      </c>
      <c r="L174" s="19">
        <f t="shared" si="20"/>
        <v>6499.4952500000009</v>
      </c>
    </row>
    <row r="175" spans="1:12" x14ac:dyDescent="0.2">
      <c r="A175" t="s">
        <v>78</v>
      </c>
      <c r="B175" s="3">
        <f>36600*1.1</f>
        <v>40260</v>
      </c>
      <c r="C175" s="3">
        <f t="shared" si="21"/>
        <v>3355</v>
      </c>
      <c r="D175" s="3">
        <f t="shared" si="21"/>
        <v>279.58333333333331</v>
      </c>
      <c r="E175" s="3">
        <f t="shared" si="15"/>
        <v>208.01</v>
      </c>
      <c r="F175" s="3">
        <f t="shared" si="16"/>
        <v>48.647500000000001</v>
      </c>
      <c r="G175" s="3">
        <f t="shared" si="17"/>
        <v>137.55500000000001</v>
      </c>
      <c r="H175" s="3">
        <f t="shared" si="18"/>
        <v>2681.2041666666669</v>
      </c>
      <c r="I175" s="6" t="s">
        <v>319</v>
      </c>
      <c r="J175" s="3">
        <v>-86</v>
      </c>
      <c r="K175" s="3">
        <f t="shared" si="19"/>
        <v>268.1204166666667</v>
      </c>
      <c r="L175" s="19">
        <f t="shared" si="20"/>
        <v>2327.0837500000002</v>
      </c>
    </row>
    <row r="176" spans="1:12" x14ac:dyDescent="0.2">
      <c r="A176" t="s">
        <v>231</v>
      </c>
      <c r="B176" s="3">
        <f>B175+25000</f>
        <v>65260</v>
      </c>
      <c r="C176" s="3">
        <f t="shared" si="21"/>
        <v>5438.333333333333</v>
      </c>
      <c r="D176" s="3">
        <f t="shared" si="21"/>
        <v>453.1944444444444</v>
      </c>
      <c r="E176" s="3">
        <f t="shared" si="15"/>
        <v>337.17666666666662</v>
      </c>
      <c r="F176" s="3">
        <f t="shared" si="16"/>
        <v>78.855833333333337</v>
      </c>
      <c r="G176" s="3">
        <f t="shared" si="17"/>
        <v>222.97166666666666</v>
      </c>
      <c r="H176" s="3">
        <f t="shared" si="18"/>
        <v>4346.134722222223</v>
      </c>
      <c r="I176" s="6" t="s">
        <v>319</v>
      </c>
      <c r="J176" s="3">
        <v>-86</v>
      </c>
      <c r="K176" s="3">
        <f t="shared" si="19"/>
        <v>434.6134722222223</v>
      </c>
      <c r="L176" s="19">
        <f t="shared" si="20"/>
        <v>3825.5212500000007</v>
      </c>
    </row>
    <row r="177" spans="1:12" x14ac:dyDescent="0.2">
      <c r="A177" t="s">
        <v>79</v>
      </c>
      <c r="B177" s="3">
        <f>34000*1.1</f>
        <v>37400</v>
      </c>
      <c r="C177" s="3">
        <f t="shared" si="21"/>
        <v>3116.6666666666665</v>
      </c>
      <c r="D177" s="3">
        <f t="shared" si="21"/>
        <v>259.72222222222223</v>
      </c>
      <c r="E177" s="3">
        <f t="shared" si="15"/>
        <v>193.23333333333332</v>
      </c>
      <c r="F177" s="3">
        <f t="shared" si="16"/>
        <v>45.19166666666667</v>
      </c>
      <c r="G177" s="3">
        <f t="shared" si="17"/>
        <v>127.78333333333333</v>
      </c>
      <c r="H177" s="3">
        <f t="shared" si="18"/>
        <v>2490.7361111111113</v>
      </c>
      <c r="I177" s="6" t="s">
        <v>319</v>
      </c>
      <c r="J177" s="3">
        <v>-86</v>
      </c>
      <c r="K177" s="3">
        <f t="shared" si="19"/>
        <v>249.07361111111115</v>
      </c>
      <c r="L177" s="19">
        <f t="shared" si="20"/>
        <v>2155.6625000000004</v>
      </c>
    </row>
    <row r="178" spans="1:12" x14ac:dyDescent="0.2">
      <c r="A178" t="s">
        <v>232</v>
      </c>
      <c r="B178" s="3">
        <f>B177+25000</f>
        <v>62400</v>
      </c>
      <c r="C178" s="3">
        <f t="shared" si="21"/>
        <v>5200</v>
      </c>
      <c r="D178" s="3">
        <f t="shared" si="21"/>
        <v>433.33333333333331</v>
      </c>
      <c r="E178" s="3">
        <f t="shared" si="15"/>
        <v>322.39999999999998</v>
      </c>
      <c r="F178" s="3">
        <f t="shared" si="16"/>
        <v>75.400000000000006</v>
      </c>
      <c r="G178" s="3">
        <f t="shared" si="17"/>
        <v>213.20000000000002</v>
      </c>
      <c r="H178" s="3">
        <f t="shared" si="18"/>
        <v>4155.6666666666679</v>
      </c>
      <c r="I178" s="6" t="s">
        <v>319</v>
      </c>
      <c r="J178" s="3">
        <v>-86</v>
      </c>
      <c r="K178" s="3">
        <f t="shared" si="19"/>
        <v>415.56666666666683</v>
      </c>
      <c r="L178" s="19">
        <f t="shared" si="20"/>
        <v>3654.1000000000013</v>
      </c>
    </row>
    <row r="179" spans="1:12" x14ac:dyDescent="0.2">
      <c r="A179" t="s">
        <v>80</v>
      </c>
      <c r="B179" s="3">
        <f>39700*1.1</f>
        <v>43670</v>
      </c>
      <c r="C179" s="3">
        <f t="shared" si="21"/>
        <v>3639.1666666666665</v>
      </c>
      <c r="D179" s="3">
        <f t="shared" si="21"/>
        <v>303.26388888888886</v>
      </c>
      <c r="E179" s="3">
        <f t="shared" si="15"/>
        <v>225.62833333333333</v>
      </c>
      <c r="F179" s="3">
        <f t="shared" si="16"/>
        <v>52.767916666666665</v>
      </c>
      <c r="G179" s="3">
        <f t="shared" si="17"/>
        <v>149.20583333333335</v>
      </c>
      <c r="H179" s="3">
        <f t="shared" si="18"/>
        <v>2908.3006944444442</v>
      </c>
      <c r="I179" s="6" t="s">
        <v>321</v>
      </c>
      <c r="J179" s="3">
        <v>-386</v>
      </c>
      <c r="K179" s="3">
        <f t="shared" si="19"/>
        <v>290.8300694444444</v>
      </c>
      <c r="L179" s="19">
        <f t="shared" si="20"/>
        <v>2231.4706249999999</v>
      </c>
    </row>
    <row r="180" spans="1:12" x14ac:dyDescent="0.2">
      <c r="A180" t="s">
        <v>233</v>
      </c>
      <c r="B180" s="3">
        <f>B179+25000</f>
        <v>68670</v>
      </c>
      <c r="C180" s="3">
        <f t="shared" si="21"/>
        <v>5722.5</v>
      </c>
      <c r="D180" s="3">
        <f t="shared" si="21"/>
        <v>476.875</v>
      </c>
      <c r="E180" s="3">
        <f t="shared" si="15"/>
        <v>354.79500000000002</v>
      </c>
      <c r="F180" s="3">
        <f t="shared" si="16"/>
        <v>82.976250000000007</v>
      </c>
      <c r="G180" s="3">
        <f t="shared" si="17"/>
        <v>234.6225</v>
      </c>
      <c r="H180" s="3">
        <f t="shared" si="18"/>
        <v>4573.2312499999998</v>
      </c>
      <c r="I180" s="6" t="s">
        <v>321</v>
      </c>
      <c r="J180" s="3">
        <v>-386</v>
      </c>
      <c r="K180" s="3">
        <f t="shared" si="19"/>
        <v>457.323125</v>
      </c>
      <c r="L180" s="19">
        <f t="shared" si="20"/>
        <v>3729.9081249999999</v>
      </c>
    </row>
    <row r="181" spans="1:12" x14ac:dyDescent="0.2">
      <c r="A181" t="s">
        <v>81</v>
      </c>
      <c r="B181" s="3">
        <f>30700*1.1</f>
        <v>33770</v>
      </c>
      <c r="C181" s="3">
        <f t="shared" si="21"/>
        <v>2814.1666666666665</v>
      </c>
      <c r="D181" s="3">
        <f t="shared" si="21"/>
        <v>234.51388888888889</v>
      </c>
      <c r="E181" s="3">
        <f t="shared" si="15"/>
        <v>174.47833333333332</v>
      </c>
      <c r="F181" s="3">
        <f t="shared" si="16"/>
        <v>40.805416666666666</v>
      </c>
      <c r="G181" s="3">
        <f t="shared" si="17"/>
        <v>115.38083333333333</v>
      </c>
      <c r="H181" s="3">
        <f t="shared" si="18"/>
        <v>2248.9881944444446</v>
      </c>
      <c r="K181" s="3">
        <f t="shared" si="19"/>
        <v>224.89881944444448</v>
      </c>
      <c r="L181" s="19">
        <f t="shared" si="20"/>
        <v>2024.089375</v>
      </c>
    </row>
    <row r="182" spans="1:12" x14ac:dyDescent="0.2">
      <c r="A182" t="s">
        <v>234</v>
      </c>
      <c r="B182" s="3">
        <f>B181+25000</f>
        <v>58770</v>
      </c>
      <c r="C182" s="3">
        <f t="shared" si="21"/>
        <v>4897.5</v>
      </c>
      <c r="D182" s="3">
        <f t="shared" si="21"/>
        <v>408.125</v>
      </c>
      <c r="E182" s="3">
        <f t="shared" si="15"/>
        <v>303.64499999999998</v>
      </c>
      <c r="F182" s="3">
        <f t="shared" si="16"/>
        <v>71.013750000000002</v>
      </c>
      <c r="G182" s="3">
        <f t="shared" si="17"/>
        <v>200.79750000000001</v>
      </c>
      <c r="H182" s="3">
        <f t="shared" si="18"/>
        <v>3913.9187499999994</v>
      </c>
      <c r="K182" s="3">
        <f t="shared" si="19"/>
        <v>391.39187499999997</v>
      </c>
      <c r="L182" s="19">
        <f t="shared" si="20"/>
        <v>3522.5268749999996</v>
      </c>
    </row>
    <row r="183" spans="1:12" x14ac:dyDescent="0.2">
      <c r="A183" t="s">
        <v>82</v>
      </c>
      <c r="B183" s="3">
        <f>42000*1.1</f>
        <v>46200.000000000007</v>
      </c>
      <c r="C183" s="3">
        <f t="shared" si="21"/>
        <v>3850.0000000000005</v>
      </c>
      <c r="D183" s="3">
        <f t="shared" si="21"/>
        <v>320.83333333333337</v>
      </c>
      <c r="E183" s="3">
        <f t="shared" si="15"/>
        <v>238.70000000000002</v>
      </c>
      <c r="F183" s="3">
        <f t="shared" si="16"/>
        <v>55.82500000000001</v>
      </c>
      <c r="G183" s="3">
        <f t="shared" si="17"/>
        <v>157.85000000000002</v>
      </c>
      <c r="H183" s="3">
        <f t="shared" si="18"/>
        <v>3076.7916666666674</v>
      </c>
      <c r="I183" s="6" t="s">
        <v>318</v>
      </c>
      <c r="J183" s="3">
        <v>-241</v>
      </c>
      <c r="K183" s="3">
        <f t="shared" si="19"/>
        <v>307.67916666666679</v>
      </c>
      <c r="L183" s="19">
        <f t="shared" si="20"/>
        <v>2528.1125000000006</v>
      </c>
    </row>
    <row r="184" spans="1:12" x14ac:dyDescent="0.2">
      <c r="A184" t="s">
        <v>235</v>
      </c>
      <c r="B184" s="3">
        <f>B183+25000</f>
        <v>71200</v>
      </c>
      <c r="C184" s="3">
        <f t="shared" si="21"/>
        <v>5933.333333333333</v>
      </c>
      <c r="D184" s="3">
        <f t="shared" si="21"/>
        <v>494.4444444444444</v>
      </c>
      <c r="E184" s="3">
        <f t="shared" si="15"/>
        <v>367.86666666666662</v>
      </c>
      <c r="F184" s="3">
        <f t="shared" si="16"/>
        <v>86.033333333333331</v>
      </c>
      <c r="G184" s="3">
        <f t="shared" si="17"/>
        <v>243.26666666666665</v>
      </c>
      <c r="H184" s="3">
        <f t="shared" si="18"/>
        <v>4741.7222222222217</v>
      </c>
      <c r="I184" s="6" t="s">
        <v>318</v>
      </c>
      <c r="J184" s="3">
        <v>-241</v>
      </c>
      <c r="K184" s="3">
        <f t="shared" si="19"/>
        <v>474.17222222222222</v>
      </c>
      <c r="L184" s="19">
        <f t="shared" si="20"/>
        <v>4026.5499999999993</v>
      </c>
    </row>
    <row r="185" spans="1:12" x14ac:dyDescent="0.2">
      <c r="A185" t="s">
        <v>83</v>
      </c>
      <c r="B185" s="3">
        <f>21500*1.1</f>
        <v>23650.000000000004</v>
      </c>
      <c r="C185" s="3">
        <f t="shared" si="21"/>
        <v>1970.8333333333337</v>
      </c>
      <c r="D185" s="3">
        <f t="shared" si="21"/>
        <v>164.23611111111114</v>
      </c>
      <c r="E185" s="3">
        <f t="shared" si="15"/>
        <v>122.19166666666669</v>
      </c>
      <c r="F185" s="3">
        <f t="shared" si="16"/>
        <v>28.577083333333341</v>
      </c>
      <c r="G185" s="3">
        <f t="shared" si="17"/>
        <v>80.804166666666688</v>
      </c>
      <c r="H185" s="3">
        <f t="shared" si="18"/>
        <v>1575.0243055555559</v>
      </c>
      <c r="K185" s="3">
        <f t="shared" si="19"/>
        <v>157.50243055555561</v>
      </c>
      <c r="L185" s="19">
        <f t="shared" si="20"/>
        <v>1417.5218750000004</v>
      </c>
    </row>
    <row r="186" spans="1:12" x14ac:dyDescent="0.2">
      <c r="A186" t="s">
        <v>236</v>
      </c>
      <c r="B186" s="3">
        <f>B185+25000</f>
        <v>48650</v>
      </c>
      <c r="C186" s="3">
        <f t="shared" si="21"/>
        <v>4054.1666666666665</v>
      </c>
      <c r="D186" s="3">
        <f t="shared" si="21"/>
        <v>337.84722222222223</v>
      </c>
      <c r="E186" s="3">
        <f t="shared" si="15"/>
        <v>251.35833333333332</v>
      </c>
      <c r="F186" s="3">
        <f t="shared" si="16"/>
        <v>58.78541666666667</v>
      </c>
      <c r="G186" s="3">
        <f t="shared" si="17"/>
        <v>166.22083333333333</v>
      </c>
      <c r="H186" s="3">
        <f t="shared" si="18"/>
        <v>3239.9548611111113</v>
      </c>
      <c r="K186" s="3">
        <f t="shared" si="19"/>
        <v>323.99548611111118</v>
      </c>
      <c r="L186" s="19">
        <f t="shared" si="20"/>
        <v>2915.9593750000004</v>
      </c>
    </row>
    <row r="187" spans="1:12" x14ac:dyDescent="0.2">
      <c r="A187" t="s">
        <v>84</v>
      </c>
      <c r="B187" s="3">
        <f>27450*1.1</f>
        <v>30195.000000000004</v>
      </c>
      <c r="C187" s="3">
        <f t="shared" si="21"/>
        <v>2516.2500000000005</v>
      </c>
      <c r="D187" s="3">
        <f t="shared" si="21"/>
        <v>209.68750000000003</v>
      </c>
      <c r="E187" s="3">
        <f t="shared" si="15"/>
        <v>156.00750000000002</v>
      </c>
      <c r="F187" s="3">
        <f t="shared" si="16"/>
        <v>36.485625000000006</v>
      </c>
      <c r="G187" s="3">
        <f t="shared" si="17"/>
        <v>103.16625000000002</v>
      </c>
      <c r="H187" s="3">
        <f t="shared" si="18"/>
        <v>2010.9031250000005</v>
      </c>
      <c r="K187" s="3">
        <f t="shared" si="19"/>
        <v>201.09031250000007</v>
      </c>
      <c r="L187" s="19">
        <f t="shared" si="20"/>
        <v>1809.8128125000005</v>
      </c>
    </row>
    <row r="188" spans="1:12" x14ac:dyDescent="0.2">
      <c r="A188" t="s">
        <v>237</v>
      </c>
      <c r="B188" s="3">
        <f>B187+25000</f>
        <v>55195</v>
      </c>
      <c r="C188" s="3">
        <f t="shared" si="21"/>
        <v>4599.583333333333</v>
      </c>
      <c r="D188" s="3">
        <f t="shared" si="21"/>
        <v>383.29861111111109</v>
      </c>
      <c r="E188" s="3">
        <f t="shared" si="15"/>
        <v>285.17416666666662</v>
      </c>
      <c r="F188" s="3">
        <f t="shared" si="16"/>
        <v>66.693958333333327</v>
      </c>
      <c r="G188" s="3">
        <f t="shared" si="17"/>
        <v>188.58291666666665</v>
      </c>
      <c r="H188" s="3">
        <f t="shared" si="18"/>
        <v>3675.833680555555</v>
      </c>
      <c r="K188" s="3">
        <f t="shared" si="19"/>
        <v>367.58336805555552</v>
      </c>
      <c r="L188" s="19">
        <f t="shared" si="20"/>
        <v>3308.2503124999994</v>
      </c>
    </row>
    <row r="189" spans="1:12" x14ac:dyDescent="0.2">
      <c r="A189" t="s">
        <v>85</v>
      </c>
      <c r="B189" s="3">
        <f>30000*1.1</f>
        <v>33000</v>
      </c>
      <c r="C189" s="3">
        <f t="shared" si="21"/>
        <v>2750</v>
      </c>
      <c r="D189" s="3">
        <f t="shared" si="21"/>
        <v>229.16666666666666</v>
      </c>
      <c r="E189" s="3">
        <f t="shared" si="15"/>
        <v>170.5</v>
      </c>
      <c r="F189" s="3">
        <f t="shared" si="16"/>
        <v>39.875</v>
      </c>
      <c r="G189" s="3">
        <f t="shared" si="17"/>
        <v>112.75</v>
      </c>
      <c r="H189" s="3">
        <f t="shared" si="18"/>
        <v>2197.7083333333335</v>
      </c>
      <c r="K189" s="3">
        <f t="shared" si="19"/>
        <v>219.77083333333337</v>
      </c>
      <c r="L189" s="19">
        <f t="shared" si="20"/>
        <v>1977.9375</v>
      </c>
    </row>
    <row r="190" spans="1:12" x14ac:dyDescent="0.2">
      <c r="A190" t="s">
        <v>238</v>
      </c>
      <c r="B190" s="3">
        <f>B189+25000</f>
        <v>58000</v>
      </c>
      <c r="C190" s="3">
        <f t="shared" si="21"/>
        <v>4833.333333333333</v>
      </c>
      <c r="D190" s="3">
        <f t="shared" si="21"/>
        <v>402.77777777777777</v>
      </c>
      <c r="E190" s="3">
        <f t="shared" si="15"/>
        <v>299.66666666666663</v>
      </c>
      <c r="F190" s="3">
        <f t="shared" si="16"/>
        <v>70.083333333333329</v>
      </c>
      <c r="G190" s="3">
        <f t="shared" si="17"/>
        <v>198.16666666666666</v>
      </c>
      <c r="H190" s="3">
        <f t="shared" si="18"/>
        <v>3862.6388888888887</v>
      </c>
      <c r="K190" s="3">
        <f t="shared" si="19"/>
        <v>386.26388888888891</v>
      </c>
      <c r="L190" s="19">
        <f t="shared" si="20"/>
        <v>3476.375</v>
      </c>
    </row>
    <row r="191" spans="1:12" x14ac:dyDescent="0.2">
      <c r="A191" t="s">
        <v>86</v>
      </c>
      <c r="B191" s="3">
        <f>58000*1.1</f>
        <v>63800.000000000007</v>
      </c>
      <c r="C191" s="3">
        <f t="shared" si="21"/>
        <v>5316.666666666667</v>
      </c>
      <c r="D191" s="3">
        <f t="shared" si="21"/>
        <v>443.0555555555556</v>
      </c>
      <c r="E191" s="3">
        <f t="shared" si="15"/>
        <v>329.63333333333333</v>
      </c>
      <c r="F191" s="3">
        <f t="shared" si="16"/>
        <v>77.091666666666669</v>
      </c>
      <c r="G191" s="3">
        <f t="shared" si="17"/>
        <v>217.98333333333335</v>
      </c>
      <c r="H191" s="3">
        <f t="shared" si="18"/>
        <v>4248.9027777777783</v>
      </c>
      <c r="I191" s="6" t="s">
        <v>318</v>
      </c>
      <c r="J191" s="3">
        <v>-241</v>
      </c>
      <c r="K191" s="3">
        <f t="shared" si="19"/>
        <v>424.89027777777784</v>
      </c>
      <c r="L191" s="19">
        <f t="shared" si="20"/>
        <v>3583.0125000000003</v>
      </c>
    </row>
    <row r="192" spans="1:12" x14ac:dyDescent="0.2">
      <c r="A192" t="s">
        <v>239</v>
      </c>
      <c r="B192" s="3">
        <f>B191+25000</f>
        <v>88800</v>
      </c>
      <c r="C192" s="3">
        <f t="shared" si="21"/>
        <v>7400</v>
      </c>
      <c r="D192" s="3">
        <f t="shared" si="21"/>
        <v>616.66666666666663</v>
      </c>
      <c r="E192" s="3">
        <f t="shared" si="15"/>
        <v>458.8</v>
      </c>
      <c r="F192" s="3">
        <f t="shared" si="16"/>
        <v>107.30000000000001</v>
      </c>
      <c r="G192" s="3">
        <f t="shared" si="17"/>
        <v>303.40000000000003</v>
      </c>
      <c r="H192" s="3">
        <f t="shared" si="18"/>
        <v>5913.833333333333</v>
      </c>
      <c r="I192" s="6" t="s">
        <v>318</v>
      </c>
      <c r="J192" s="3">
        <v>-241</v>
      </c>
      <c r="K192" s="3">
        <f t="shared" si="19"/>
        <v>591.38333333333333</v>
      </c>
      <c r="L192" s="19">
        <f t="shared" si="20"/>
        <v>5081.45</v>
      </c>
    </row>
    <row r="193" spans="1:12" x14ac:dyDescent="0.2">
      <c r="A193" t="s">
        <v>87</v>
      </c>
      <c r="B193" s="3">
        <f>42930*1.1</f>
        <v>47223.000000000007</v>
      </c>
      <c r="C193" s="3">
        <f t="shared" si="21"/>
        <v>3935.2500000000005</v>
      </c>
      <c r="D193" s="3">
        <f t="shared" si="21"/>
        <v>327.93750000000006</v>
      </c>
      <c r="E193" s="3">
        <f t="shared" si="15"/>
        <v>243.98550000000003</v>
      </c>
      <c r="F193" s="3">
        <f t="shared" si="16"/>
        <v>57.061125000000011</v>
      </c>
      <c r="G193" s="3">
        <f t="shared" si="17"/>
        <v>161.34525000000002</v>
      </c>
      <c r="H193" s="3">
        <f t="shared" si="18"/>
        <v>3144.9206250000002</v>
      </c>
      <c r="K193" s="3">
        <f t="shared" si="19"/>
        <v>314.49206250000003</v>
      </c>
      <c r="L193" s="19">
        <f t="shared" si="20"/>
        <v>2830.4285625000002</v>
      </c>
    </row>
    <row r="194" spans="1:12" x14ac:dyDescent="0.2">
      <c r="A194" t="s">
        <v>240</v>
      </c>
      <c r="B194" s="3">
        <f>B193+25000</f>
        <v>72223</v>
      </c>
      <c r="C194" s="3">
        <f t="shared" si="21"/>
        <v>6018.583333333333</v>
      </c>
      <c r="D194" s="3">
        <f t="shared" si="21"/>
        <v>501.54861111111109</v>
      </c>
      <c r="E194" s="3">
        <f t="shared" si="15"/>
        <v>373.15216666666663</v>
      </c>
      <c r="F194" s="3">
        <f t="shared" si="16"/>
        <v>87.269458333333333</v>
      </c>
      <c r="G194" s="3">
        <f t="shared" si="17"/>
        <v>246.76191666666668</v>
      </c>
      <c r="H194" s="3">
        <f t="shared" si="18"/>
        <v>4809.8511805555554</v>
      </c>
      <c r="K194" s="3">
        <f t="shared" si="19"/>
        <v>480.98511805555557</v>
      </c>
      <c r="L194" s="19">
        <f t="shared" si="20"/>
        <v>4328.8660625000002</v>
      </c>
    </row>
    <row r="195" spans="1:12" x14ac:dyDescent="0.2">
      <c r="A195" t="s">
        <v>88</v>
      </c>
      <c r="B195" s="3">
        <f>59390*1.1</f>
        <v>65329.000000000007</v>
      </c>
      <c r="C195" s="3">
        <f t="shared" si="21"/>
        <v>5444.0833333333339</v>
      </c>
      <c r="D195" s="3">
        <f t="shared" si="21"/>
        <v>453.67361111111114</v>
      </c>
      <c r="E195" s="3">
        <f t="shared" si="15"/>
        <v>337.53316666666672</v>
      </c>
      <c r="F195" s="3">
        <f t="shared" si="16"/>
        <v>78.93920833333334</v>
      </c>
      <c r="G195" s="3">
        <f t="shared" si="17"/>
        <v>223.20741666666669</v>
      </c>
      <c r="H195" s="3">
        <f t="shared" si="18"/>
        <v>4350.7299305555553</v>
      </c>
      <c r="I195" s="6" t="s">
        <v>318</v>
      </c>
      <c r="J195" s="3">
        <v>-241</v>
      </c>
      <c r="K195" s="3">
        <f t="shared" si="19"/>
        <v>435.07299305555557</v>
      </c>
      <c r="L195" s="19">
        <f t="shared" si="20"/>
        <v>3674.6569374999999</v>
      </c>
    </row>
    <row r="196" spans="1:12" x14ac:dyDescent="0.2">
      <c r="A196" t="s">
        <v>241</v>
      </c>
      <c r="B196" s="3">
        <f>B195+25000</f>
        <v>90329</v>
      </c>
      <c r="C196" s="3">
        <f t="shared" si="21"/>
        <v>7527.416666666667</v>
      </c>
      <c r="D196" s="3">
        <f t="shared" si="21"/>
        <v>627.28472222222229</v>
      </c>
      <c r="E196" s="3">
        <f t="shared" si="15"/>
        <v>466.69983333333334</v>
      </c>
      <c r="F196" s="3">
        <f t="shared" si="16"/>
        <v>109.14754166666668</v>
      </c>
      <c r="G196" s="3">
        <f t="shared" si="17"/>
        <v>308.62408333333337</v>
      </c>
      <c r="H196" s="3">
        <f t="shared" si="18"/>
        <v>6015.6604861111118</v>
      </c>
      <c r="I196" s="6" t="s">
        <v>318</v>
      </c>
      <c r="J196" s="3">
        <v>-241</v>
      </c>
      <c r="K196" s="3">
        <f t="shared" si="19"/>
        <v>601.56604861111123</v>
      </c>
      <c r="L196" s="19">
        <f t="shared" si="20"/>
        <v>5173.0944375000008</v>
      </c>
    </row>
    <row r="197" spans="1:12" x14ac:dyDescent="0.2">
      <c r="A197" t="s">
        <v>89</v>
      </c>
      <c r="B197" s="3">
        <f>60090*1.1</f>
        <v>66099</v>
      </c>
      <c r="C197" s="3">
        <f t="shared" si="21"/>
        <v>5508.25</v>
      </c>
      <c r="D197" s="3">
        <f t="shared" si="21"/>
        <v>459.02083333333331</v>
      </c>
      <c r="E197" s="3">
        <f t="shared" si="15"/>
        <v>341.51150000000001</v>
      </c>
      <c r="F197" s="3">
        <f t="shared" si="16"/>
        <v>79.869624999999999</v>
      </c>
      <c r="G197" s="3">
        <f t="shared" si="17"/>
        <v>225.83825000000002</v>
      </c>
      <c r="H197" s="3">
        <f t="shared" si="18"/>
        <v>4402.0097916666673</v>
      </c>
      <c r="I197" s="6" t="s">
        <v>318</v>
      </c>
      <c r="J197" s="3">
        <v>-241</v>
      </c>
      <c r="K197" s="3">
        <f t="shared" si="19"/>
        <v>440.20097916666674</v>
      </c>
      <c r="L197" s="19">
        <f t="shared" si="20"/>
        <v>3720.8088125000004</v>
      </c>
    </row>
    <row r="198" spans="1:12" x14ac:dyDescent="0.2">
      <c r="A198" t="s">
        <v>242</v>
      </c>
      <c r="B198" s="3">
        <f>B197+25000</f>
        <v>91099</v>
      </c>
      <c r="C198" s="3">
        <f t="shared" si="21"/>
        <v>7591.583333333333</v>
      </c>
      <c r="D198" s="3">
        <f t="shared" si="21"/>
        <v>632.63194444444446</v>
      </c>
      <c r="E198" s="3">
        <f t="shared" si="15"/>
        <v>470.67816666666664</v>
      </c>
      <c r="F198" s="3">
        <f t="shared" si="16"/>
        <v>110.07795833333333</v>
      </c>
      <c r="G198" s="3">
        <f t="shared" si="17"/>
        <v>311.25491666666665</v>
      </c>
      <c r="H198" s="3">
        <f t="shared" si="18"/>
        <v>6066.940347222222</v>
      </c>
      <c r="I198" s="6" t="s">
        <v>318</v>
      </c>
      <c r="J198" s="3">
        <v>-241</v>
      </c>
      <c r="K198" s="3">
        <f t="shared" si="19"/>
        <v>606.69403472222223</v>
      </c>
      <c r="L198" s="19">
        <f t="shared" si="20"/>
        <v>5219.2463124999995</v>
      </c>
    </row>
    <row r="199" spans="1:12" x14ac:dyDescent="0.2">
      <c r="A199" t="s">
        <v>90</v>
      </c>
      <c r="B199" s="3">
        <f>29760*1.1</f>
        <v>32736.000000000004</v>
      </c>
      <c r="C199" s="3">
        <f t="shared" si="21"/>
        <v>2728.0000000000005</v>
      </c>
      <c r="D199" s="3">
        <f t="shared" si="21"/>
        <v>227.33333333333337</v>
      </c>
      <c r="E199" s="3">
        <f t="shared" si="15"/>
        <v>169.13600000000002</v>
      </c>
      <c r="F199" s="3">
        <f t="shared" si="16"/>
        <v>39.556000000000012</v>
      </c>
      <c r="G199" s="3">
        <f t="shared" si="17"/>
        <v>111.84800000000003</v>
      </c>
      <c r="H199" s="3">
        <f t="shared" si="18"/>
        <v>2180.126666666667</v>
      </c>
      <c r="K199" s="3">
        <f t="shared" si="19"/>
        <v>218.01266666666672</v>
      </c>
      <c r="L199" s="19">
        <f t="shared" si="20"/>
        <v>1962.1140000000003</v>
      </c>
    </row>
    <row r="200" spans="1:12" x14ac:dyDescent="0.2">
      <c r="A200" t="s">
        <v>243</v>
      </c>
      <c r="B200" s="3">
        <f>B199+25000</f>
        <v>57736</v>
      </c>
      <c r="C200" s="3">
        <f t="shared" si="21"/>
        <v>4811.333333333333</v>
      </c>
      <c r="D200" s="3">
        <f t="shared" si="21"/>
        <v>400.9444444444444</v>
      </c>
      <c r="E200" s="3">
        <f t="shared" si="15"/>
        <v>298.30266666666665</v>
      </c>
      <c r="F200" s="3">
        <f t="shared" si="16"/>
        <v>69.764333333333326</v>
      </c>
      <c r="G200" s="3">
        <f t="shared" si="17"/>
        <v>197.26466666666667</v>
      </c>
      <c r="H200" s="3">
        <f t="shared" si="18"/>
        <v>3845.0572222222222</v>
      </c>
      <c r="K200" s="3">
        <f t="shared" si="19"/>
        <v>384.50572222222223</v>
      </c>
      <c r="L200" s="19">
        <f t="shared" si="20"/>
        <v>3460.5515</v>
      </c>
    </row>
    <row r="201" spans="1:12" x14ac:dyDescent="0.2">
      <c r="A201" t="s">
        <v>91</v>
      </c>
      <c r="B201" s="3">
        <f>48800*1.1</f>
        <v>53680.000000000007</v>
      </c>
      <c r="C201" s="3">
        <f t="shared" si="21"/>
        <v>4473.3333333333339</v>
      </c>
      <c r="D201" s="3">
        <f t="shared" si="21"/>
        <v>372.77777777777783</v>
      </c>
      <c r="E201" s="3">
        <f t="shared" si="15"/>
        <v>277.34666666666669</v>
      </c>
      <c r="F201" s="3">
        <f t="shared" si="16"/>
        <v>64.863333333333344</v>
      </c>
      <c r="G201" s="3">
        <f t="shared" si="17"/>
        <v>183.40666666666669</v>
      </c>
      <c r="H201" s="3">
        <f t="shared" si="18"/>
        <v>3574.9388888888898</v>
      </c>
      <c r="K201" s="3">
        <f t="shared" si="19"/>
        <v>357.49388888888899</v>
      </c>
      <c r="L201" s="19">
        <f t="shared" si="20"/>
        <v>3217.4450000000006</v>
      </c>
    </row>
    <row r="202" spans="1:12" x14ac:dyDescent="0.2">
      <c r="A202" t="s">
        <v>244</v>
      </c>
      <c r="B202" s="3">
        <f>B201+25000</f>
        <v>78680</v>
      </c>
      <c r="C202" s="3">
        <f t="shared" si="21"/>
        <v>6556.666666666667</v>
      </c>
      <c r="D202" s="3">
        <f t="shared" si="21"/>
        <v>546.38888888888891</v>
      </c>
      <c r="E202" s="3">
        <f t="shared" si="15"/>
        <v>406.51333333333332</v>
      </c>
      <c r="F202" s="3">
        <f t="shared" si="16"/>
        <v>95.071666666666673</v>
      </c>
      <c r="G202" s="3">
        <f t="shared" si="17"/>
        <v>268.82333333333338</v>
      </c>
      <c r="H202" s="3">
        <f t="shared" si="18"/>
        <v>5239.8694444444445</v>
      </c>
      <c r="K202" s="3">
        <f t="shared" si="19"/>
        <v>523.98694444444448</v>
      </c>
      <c r="L202" s="19">
        <f t="shared" si="20"/>
        <v>4715.8824999999997</v>
      </c>
    </row>
    <row r="203" spans="1:12" x14ac:dyDescent="0.2">
      <c r="A203" t="s">
        <v>92</v>
      </c>
      <c r="B203" s="3">
        <f>27500*1.1</f>
        <v>30250.000000000004</v>
      </c>
      <c r="C203" s="3">
        <f t="shared" si="21"/>
        <v>2520.8333333333335</v>
      </c>
      <c r="D203" s="3">
        <f t="shared" si="21"/>
        <v>210.06944444444446</v>
      </c>
      <c r="E203" s="3">
        <f t="shared" si="15"/>
        <v>156.29166666666669</v>
      </c>
      <c r="F203" s="3">
        <f t="shared" si="16"/>
        <v>36.552083333333336</v>
      </c>
      <c r="G203" s="3">
        <f t="shared" si="17"/>
        <v>103.35416666666667</v>
      </c>
      <c r="H203" s="3">
        <f t="shared" si="18"/>
        <v>2014.5659722222224</v>
      </c>
      <c r="I203" s="6" t="s">
        <v>321</v>
      </c>
      <c r="J203" s="3">
        <v>-386</v>
      </c>
      <c r="K203" s="3">
        <f t="shared" si="19"/>
        <v>201.45659722222226</v>
      </c>
      <c r="L203" s="19">
        <f t="shared" si="20"/>
        <v>1427.1093750000002</v>
      </c>
    </row>
    <row r="204" spans="1:12" x14ac:dyDescent="0.2">
      <c r="A204" t="s">
        <v>245</v>
      </c>
      <c r="B204" s="3">
        <f>B203+25000</f>
        <v>55250</v>
      </c>
      <c r="C204" s="3">
        <f t="shared" si="21"/>
        <v>4604.166666666667</v>
      </c>
      <c r="D204" s="3">
        <f t="shared" si="21"/>
        <v>383.6805555555556</v>
      </c>
      <c r="E204" s="3">
        <f t="shared" si="15"/>
        <v>285.45833333333337</v>
      </c>
      <c r="F204" s="3">
        <f t="shared" si="16"/>
        <v>66.760416666666671</v>
      </c>
      <c r="G204" s="3">
        <f t="shared" si="17"/>
        <v>188.77083333333334</v>
      </c>
      <c r="H204" s="3">
        <f t="shared" si="18"/>
        <v>3679.4965277777778</v>
      </c>
      <c r="I204" s="6" t="s">
        <v>321</v>
      </c>
      <c r="J204" s="3">
        <v>-386</v>
      </c>
      <c r="K204" s="3">
        <f t="shared" si="19"/>
        <v>367.94965277777783</v>
      </c>
      <c r="L204" s="19">
        <f t="shared" si="20"/>
        <v>2925.546875</v>
      </c>
    </row>
    <row r="205" spans="1:12" x14ac:dyDescent="0.2">
      <c r="A205" t="s">
        <v>93</v>
      </c>
      <c r="B205" s="3">
        <f>43800*1.1</f>
        <v>48180.000000000007</v>
      </c>
      <c r="C205" s="3">
        <f t="shared" si="21"/>
        <v>4015.0000000000005</v>
      </c>
      <c r="D205" s="3">
        <f t="shared" si="21"/>
        <v>334.58333333333337</v>
      </c>
      <c r="E205" s="3">
        <f t="shared" si="15"/>
        <v>248.93000000000004</v>
      </c>
      <c r="F205" s="3">
        <f t="shared" si="16"/>
        <v>58.217500000000008</v>
      </c>
      <c r="G205" s="3">
        <f t="shared" si="17"/>
        <v>164.61500000000004</v>
      </c>
      <c r="H205" s="3">
        <f t="shared" si="18"/>
        <v>3208.6541666666667</v>
      </c>
      <c r="I205" s="6" t="s">
        <v>318</v>
      </c>
      <c r="J205" s="3">
        <v>-241</v>
      </c>
      <c r="K205" s="3">
        <f t="shared" si="19"/>
        <v>320.8654166666667</v>
      </c>
      <c r="L205" s="19">
        <f t="shared" si="20"/>
        <v>2646.7887500000002</v>
      </c>
    </row>
    <row r="206" spans="1:12" x14ac:dyDescent="0.2">
      <c r="A206" t="s">
        <v>246</v>
      </c>
      <c r="B206" s="3">
        <f>B205+25000</f>
        <v>73180</v>
      </c>
      <c r="C206" s="3">
        <f t="shared" si="21"/>
        <v>6098.333333333333</v>
      </c>
      <c r="D206" s="3">
        <f t="shared" si="21"/>
        <v>508.1944444444444</v>
      </c>
      <c r="E206" s="3">
        <f t="shared" si="15"/>
        <v>378.09666666666664</v>
      </c>
      <c r="F206" s="3">
        <f t="shared" si="16"/>
        <v>88.42583333333333</v>
      </c>
      <c r="G206" s="3">
        <f t="shared" si="17"/>
        <v>250.03166666666667</v>
      </c>
      <c r="H206" s="3">
        <f t="shared" si="18"/>
        <v>4873.5847222222219</v>
      </c>
      <c r="I206" s="6" t="s">
        <v>318</v>
      </c>
      <c r="J206" s="3">
        <v>-241</v>
      </c>
      <c r="K206" s="3">
        <f t="shared" si="19"/>
        <v>487.35847222222219</v>
      </c>
      <c r="L206" s="19">
        <f t="shared" si="20"/>
        <v>4145.2262499999997</v>
      </c>
    </row>
    <row r="207" spans="1:12" x14ac:dyDescent="0.2">
      <c r="A207" t="s">
        <v>94</v>
      </c>
      <c r="B207" s="3">
        <f>32900*1.1</f>
        <v>36190</v>
      </c>
      <c r="C207" s="3">
        <f t="shared" si="21"/>
        <v>3015.8333333333335</v>
      </c>
      <c r="D207" s="3">
        <f t="shared" si="21"/>
        <v>251.31944444444446</v>
      </c>
      <c r="E207" s="3">
        <f t="shared" si="15"/>
        <v>186.98166666666668</v>
      </c>
      <c r="F207" s="3">
        <f t="shared" si="16"/>
        <v>43.729583333333338</v>
      </c>
      <c r="G207" s="3">
        <f t="shared" si="17"/>
        <v>123.64916666666667</v>
      </c>
      <c r="H207" s="3">
        <f t="shared" si="18"/>
        <v>2410.1534722222227</v>
      </c>
      <c r="K207" s="3">
        <f t="shared" si="19"/>
        <v>241.01534722222229</v>
      </c>
      <c r="L207" s="19">
        <f t="shared" si="20"/>
        <v>2169.1381250000004</v>
      </c>
    </row>
    <row r="208" spans="1:12" x14ac:dyDescent="0.2">
      <c r="A208" t="s">
        <v>247</v>
      </c>
      <c r="B208" s="3">
        <f>B207+25000</f>
        <v>61190</v>
      </c>
      <c r="C208" s="3">
        <f t="shared" si="21"/>
        <v>5099.166666666667</v>
      </c>
      <c r="D208" s="3">
        <f t="shared" si="21"/>
        <v>424.9305555555556</v>
      </c>
      <c r="E208" s="3">
        <f t="shared" si="15"/>
        <v>316.14833333333337</v>
      </c>
      <c r="F208" s="3">
        <f t="shared" si="16"/>
        <v>73.93791666666668</v>
      </c>
      <c r="G208" s="3">
        <f t="shared" si="17"/>
        <v>209.06583333333336</v>
      </c>
      <c r="H208" s="3">
        <f t="shared" si="18"/>
        <v>4075.0840277777775</v>
      </c>
      <c r="K208" s="3">
        <f t="shared" si="19"/>
        <v>407.50840277777775</v>
      </c>
      <c r="L208" s="19">
        <f t="shared" si="20"/>
        <v>3667.5756249999995</v>
      </c>
    </row>
    <row r="209" spans="1:12" x14ac:dyDescent="0.2">
      <c r="A209" t="s">
        <v>95</v>
      </c>
      <c r="B209" s="3">
        <f>25000*1.1</f>
        <v>27500.000000000004</v>
      </c>
      <c r="C209" s="3">
        <f t="shared" si="21"/>
        <v>2291.666666666667</v>
      </c>
      <c r="D209" s="3">
        <f t="shared" si="21"/>
        <v>190.97222222222226</v>
      </c>
      <c r="E209" s="3">
        <f t="shared" si="15"/>
        <v>142.08333333333334</v>
      </c>
      <c r="F209" s="3">
        <f t="shared" si="16"/>
        <v>33.229166666666671</v>
      </c>
      <c r="G209" s="3">
        <f t="shared" si="17"/>
        <v>93.958333333333343</v>
      </c>
      <c r="H209" s="3">
        <f t="shared" si="18"/>
        <v>1831.4236111111115</v>
      </c>
      <c r="K209" s="3">
        <f t="shared" si="19"/>
        <v>183.14236111111117</v>
      </c>
      <c r="L209" s="19">
        <f t="shared" si="20"/>
        <v>1648.2812500000005</v>
      </c>
    </row>
    <row r="210" spans="1:12" x14ac:dyDescent="0.2">
      <c r="A210" t="s">
        <v>248</v>
      </c>
      <c r="B210" s="3">
        <f>B209+25000</f>
        <v>52500</v>
      </c>
      <c r="C210" s="3">
        <f t="shared" si="21"/>
        <v>4375</v>
      </c>
      <c r="D210" s="3">
        <f t="shared" si="21"/>
        <v>364.58333333333331</v>
      </c>
      <c r="E210" s="3">
        <f t="shared" si="15"/>
        <v>271.25</v>
      </c>
      <c r="F210" s="3">
        <f t="shared" si="16"/>
        <v>63.4375</v>
      </c>
      <c r="G210" s="3">
        <f t="shared" si="17"/>
        <v>179.375</v>
      </c>
      <c r="H210" s="3">
        <f t="shared" si="18"/>
        <v>3496.3541666666665</v>
      </c>
      <c r="K210" s="3">
        <f t="shared" si="19"/>
        <v>349.63541666666669</v>
      </c>
      <c r="L210" s="19">
        <f t="shared" si="20"/>
        <v>3146.71875</v>
      </c>
    </row>
    <row r="211" spans="1:12" x14ac:dyDescent="0.2">
      <c r="A211" t="s">
        <v>96</v>
      </c>
      <c r="B211" s="3">
        <f>31390*1.1</f>
        <v>34529</v>
      </c>
      <c r="C211" s="3">
        <f t="shared" si="21"/>
        <v>2877.4166666666665</v>
      </c>
      <c r="D211" s="3">
        <f t="shared" si="21"/>
        <v>239.7847222222222</v>
      </c>
      <c r="E211" s="3">
        <f t="shared" si="15"/>
        <v>178.39983333333333</v>
      </c>
      <c r="F211" s="3">
        <f t="shared" si="16"/>
        <v>41.722541666666665</v>
      </c>
      <c r="G211" s="3">
        <f t="shared" si="17"/>
        <v>117.97408333333333</v>
      </c>
      <c r="H211" s="3">
        <f t="shared" si="18"/>
        <v>2299.5354861111109</v>
      </c>
      <c r="I211" s="6" t="s">
        <v>318</v>
      </c>
      <c r="J211" s="3">
        <v>-241</v>
      </c>
      <c r="K211" s="3">
        <f t="shared" si="19"/>
        <v>229.9535486111111</v>
      </c>
      <c r="L211" s="19">
        <f t="shared" si="20"/>
        <v>1828.5819374999999</v>
      </c>
    </row>
    <row r="212" spans="1:12" x14ac:dyDescent="0.2">
      <c r="A212" t="s">
        <v>249</v>
      </c>
      <c r="B212" s="3">
        <f>B211+25000</f>
        <v>59529</v>
      </c>
      <c r="C212" s="3">
        <f t="shared" si="21"/>
        <v>4960.75</v>
      </c>
      <c r="D212" s="3">
        <f t="shared" si="21"/>
        <v>413.39583333333331</v>
      </c>
      <c r="E212" s="3">
        <f t="shared" si="15"/>
        <v>307.56650000000002</v>
      </c>
      <c r="F212" s="3">
        <f t="shared" si="16"/>
        <v>71.930875</v>
      </c>
      <c r="G212" s="3">
        <f t="shared" si="17"/>
        <v>203.39075</v>
      </c>
      <c r="H212" s="3">
        <f t="shared" si="18"/>
        <v>3964.466041666667</v>
      </c>
      <c r="I212" s="6" t="s">
        <v>318</v>
      </c>
      <c r="J212" s="3">
        <v>-241</v>
      </c>
      <c r="K212" s="3">
        <f t="shared" si="19"/>
        <v>396.4466041666667</v>
      </c>
      <c r="L212" s="19">
        <f t="shared" si="20"/>
        <v>3327.0194375000001</v>
      </c>
    </row>
    <row r="213" spans="1:12" x14ac:dyDescent="0.2">
      <c r="A213" t="s">
        <v>97</v>
      </c>
      <c r="B213" s="3">
        <f>64760*1.1</f>
        <v>71236</v>
      </c>
      <c r="C213" s="3">
        <f t="shared" si="21"/>
        <v>5936.333333333333</v>
      </c>
      <c r="D213" s="3">
        <f t="shared" si="21"/>
        <v>494.6944444444444</v>
      </c>
      <c r="E213" s="3">
        <f t="shared" si="15"/>
        <v>368.05266666666665</v>
      </c>
      <c r="F213" s="3">
        <f t="shared" si="16"/>
        <v>86.07683333333334</v>
      </c>
      <c r="G213" s="3">
        <f t="shared" si="17"/>
        <v>243.38966666666667</v>
      </c>
      <c r="H213" s="3">
        <f t="shared" si="18"/>
        <v>4744.1197222222218</v>
      </c>
      <c r="I213" s="6" t="s">
        <v>318</v>
      </c>
      <c r="J213" s="3">
        <v>-241</v>
      </c>
      <c r="K213" s="3">
        <f t="shared" si="19"/>
        <v>474.41197222222218</v>
      </c>
      <c r="L213" s="19">
        <f t="shared" si="20"/>
        <v>4028.7077499999996</v>
      </c>
    </row>
    <row r="214" spans="1:12" x14ac:dyDescent="0.2">
      <c r="A214" t="s">
        <v>250</v>
      </c>
      <c r="B214" s="3">
        <f>B213+25000</f>
        <v>96236</v>
      </c>
      <c r="C214" s="3">
        <f t="shared" si="21"/>
        <v>8019.666666666667</v>
      </c>
      <c r="D214" s="3">
        <f t="shared" si="21"/>
        <v>668.30555555555554</v>
      </c>
      <c r="E214" s="3">
        <f t="shared" si="15"/>
        <v>497.21933333333334</v>
      </c>
      <c r="F214" s="3">
        <f t="shared" si="16"/>
        <v>116.28516666666668</v>
      </c>
      <c r="G214" s="3">
        <f t="shared" si="17"/>
        <v>328.80633333333338</v>
      </c>
      <c r="H214" s="3">
        <f t="shared" si="18"/>
        <v>6409.0502777777783</v>
      </c>
      <c r="I214" s="6" t="s">
        <v>318</v>
      </c>
      <c r="J214" s="3">
        <v>-241</v>
      </c>
      <c r="K214" s="3">
        <f t="shared" si="19"/>
        <v>640.90502777777783</v>
      </c>
      <c r="L214" s="19">
        <f t="shared" si="20"/>
        <v>5527.1452500000005</v>
      </c>
    </row>
    <row r="215" spans="1:12" x14ac:dyDescent="0.2">
      <c r="A215" t="s">
        <v>98</v>
      </c>
      <c r="B215" s="3">
        <f>43600*1.1</f>
        <v>47960.000000000007</v>
      </c>
      <c r="C215" s="3">
        <f t="shared" si="21"/>
        <v>3996.6666666666674</v>
      </c>
      <c r="D215" s="3">
        <f t="shared" si="21"/>
        <v>333.0555555555556</v>
      </c>
      <c r="E215" s="3">
        <f t="shared" si="15"/>
        <v>247.79333333333338</v>
      </c>
      <c r="F215" s="3">
        <f t="shared" si="16"/>
        <v>57.951666666666682</v>
      </c>
      <c r="G215" s="3">
        <f t="shared" si="17"/>
        <v>163.86333333333337</v>
      </c>
      <c r="H215" s="3">
        <f t="shared" si="18"/>
        <v>3194.0027777777782</v>
      </c>
      <c r="K215" s="3">
        <f t="shared" si="19"/>
        <v>319.40027777777783</v>
      </c>
      <c r="L215" s="19">
        <f t="shared" si="20"/>
        <v>2874.6025000000004</v>
      </c>
    </row>
    <row r="216" spans="1:12" x14ac:dyDescent="0.2">
      <c r="A216" t="s">
        <v>251</v>
      </c>
      <c r="B216" s="3">
        <f>B215+25000</f>
        <v>72960</v>
      </c>
      <c r="C216" s="3">
        <f t="shared" si="21"/>
        <v>6080</v>
      </c>
      <c r="D216" s="3">
        <f t="shared" si="21"/>
        <v>506.66666666666669</v>
      </c>
      <c r="E216" s="3">
        <f t="shared" si="15"/>
        <v>376.96</v>
      </c>
      <c r="F216" s="3">
        <f t="shared" si="16"/>
        <v>88.160000000000011</v>
      </c>
      <c r="G216" s="3">
        <f t="shared" si="17"/>
        <v>249.28</v>
      </c>
      <c r="H216" s="3">
        <f t="shared" si="18"/>
        <v>4858.9333333333334</v>
      </c>
      <c r="K216" s="3">
        <f t="shared" si="19"/>
        <v>485.89333333333337</v>
      </c>
      <c r="L216" s="19">
        <f t="shared" si="20"/>
        <v>4373.04</v>
      </c>
    </row>
    <row r="217" spans="1:12" x14ac:dyDescent="0.2">
      <c r="A217" t="s">
        <v>99</v>
      </c>
      <c r="B217" s="3">
        <f>20600*1.1</f>
        <v>22660.000000000004</v>
      </c>
      <c r="C217" s="3">
        <f t="shared" si="21"/>
        <v>1888.3333333333337</v>
      </c>
      <c r="D217" s="3">
        <f t="shared" si="21"/>
        <v>157.36111111111114</v>
      </c>
      <c r="E217" s="3">
        <f t="shared" si="15"/>
        <v>117.0766666666667</v>
      </c>
      <c r="F217" s="3">
        <f t="shared" si="16"/>
        <v>27.380833333333339</v>
      </c>
      <c r="G217" s="3">
        <f t="shared" si="17"/>
        <v>77.421666666666681</v>
      </c>
      <c r="H217" s="3">
        <f t="shared" si="18"/>
        <v>1509.093055555556</v>
      </c>
      <c r="K217" s="3">
        <f t="shared" si="19"/>
        <v>150.90930555555562</v>
      </c>
      <c r="L217" s="19">
        <f t="shared" si="20"/>
        <v>1358.1837500000004</v>
      </c>
    </row>
    <row r="218" spans="1:12" x14ac:dyDescent="0.2">
      <c r="A218" t="s">
        <v>252</v>
      </c>
      <c r="B218" s="3">
        <f>B217+25000</f>
        <v>47660</v>
      </c>
      <c r="C218" s="3">
        <f t="shared" si="21"/>
        <v>3971.6666666666665</v>
      </c>
      <c r="D218" s="3">
        <f t="shared" si="21"/>
        <v>330.97222222222223</v>
      </c>
      <c r="E218" s="3">
        <f t="shared" si="15"/>
        <v>246.24333333333331</v>
      </c>
      <c r="F218" s="3">
        <f t="shared" si="16"/>
        <v>57.589166666666671</v>
      </c>
      <c r="G218" s="3">
        <f t="shared" si="17"/>
        <v>162.83833333333334</v>
      </c>
      <c r="H218" s="3">
        <f t="shared" si="18"/>
        <v>3174.0236111111112</v>
      </c>
      <c r="K218" s="3">
        <f t="shared" si="19"/>
        <v>317.40236111111113</v>
      </c>
      <c r="L218" s="19">
        <f t="shared" si="20"/>
        <v>2856.6212500000001</v>
      </c>
    </row>
    <row r="219" spans="1:12" x14ac:dyDescent="0.2">
      <c r="A219" t="s">
        <v>100</v>
      </c>
      <c r="B219" s="3">
        <f>166400*1.1</f>
        <v>183040.00000000003</v>
      </c>
      <c r="C219" s="3">
        <f t="shared" si="21"/>
        <v>15253.333333333336</v>
      </c>
      <c r="D219" s="3">
        <f t="shared" si="21"/>
        <v>1271.1111111111113</v>
      </c>
      <c r="E219" s="3">
        <f t="shared" si="15"/>
        <v>945.70666666666682</v>
      </c>
      <c r="F219" s="3">
        <f t="shared" si="16"/>
        <v>221.17333333333337</v>
      </c>
      <c r="G219" s="3">
        <f t="shared" si="17"/>
        <v>625.38666666666677</v>
      </c>
      <c r="H219" s="3">
        <f t="shared" si="18"/>
        <v>12189.955555555556</v>
      </c>
      <c r="I219" s="6" t="s">
        <v>320</v>
      </c>
      <c r="J219" s="3">
        <v>-1352</v>
      </c>
      <c r="K219" s="3">
        <f t="shared" si="19"/>
        <v>1218.9955555555557</v>
      </c>
      <c r="L219" s="19">
        <f t="shared" si="20"/>
        <v>9618.9600000000009</v>
      </c>
    </row>
    <row r="220" spans="1:12" x14ac:dyDescent="0.2">
      <c r="A220" t="s">
        <v>253</v>
      </c>
      <c r="B220" s="3">
        <f>B219+25000</f>
        <v>208040.00000000003</v>
      </c>
      <c r="C220" s="3">
        <f t="shared" si="21"/>
        <v>17336.666666666668</v>
      </c>
      <c r="D220" s="3">
        <f t="shared" si="21"/>
        <v>1444.7222222222224</v>
      </c>
      <c r="E220" s="3">
        <f t="shared" ref="E220:E283" si="22">C220*0.062</f>
        <v>1074.8733333333334</v>
      </c>
      <c r="F220" s="3">
        <f t="shared" ref="F220:F283" si="23">C220*0.0145</f>
        <v>251.38166666666669</v>
      </c>
      <c r="G220" s="3">
        <f t="shared" ref="G220:G283" si="24">C220*0.041</f>
        <v>710.8033333333334</v>
      </c>
      <c r="H220" s="3">
        <f t="shared" ref="H220:H283" si="25">C220-D220-E220-F220-G220</f>
        <v>13854.886111111113</v>
      </c>
      <c r="I220" s="6" t="s">
        <v>320</v>
      </c>
      <c r="J220" s="3">
        <v>-1352</v>
      </c>
      <c r="K220" s="3">
        <f t="shared" ref="K220:K283" si="26">IF((H220*0.1)&gt;50,H220*0.1,50)</f>
        <v>1385.4886111111114</v>
      </c>
      <c r="L220" s="19">
        <f t="shared" ref="L220:L283" si="27">H220+J220-K220</f>
        <v>11117.397500000001</v>
      </c>
    </row>
    <row r="221" spans="1:12" x14ac:dyDescent="0.2">
      <c r="A221" t="s">
        <v>101</v>
      </c>
      <c r="B221" s="3">
        <f>58400*1.1</f>
        <v>64240.000000000007</v>
      </c>
      <c r="C221" s="3">
        <f t="shared" ref="C221:D284" si="28">B221/12</f>
        <v>5353.3333333333339</v>
      </c>
      <c r="D221" s="3">
        <f t="shared" si="28"/>
        <v>446.11111111111114</v>
      </c>
      <c r="E221" s="3">
        <f t="shared" si="22"/>
        <v>331.90666666666669</v>
      </c>
      <c r="F221" s="3">
        <f t="shared" si="23"/>
        <v>77.623333333333349</v>
      </c>
      <c r="G221" s="3">
        <f t="shared" si="24"/>
        <v>219.48666666666671</v>
      </c>
      <c r="H221" s="3">
        <f t="shared" si="25"/>
        <v>4278.2055555555562</v>
      </c>
      <c r="I221" s="6" t="s">
        <v>321</v>
      </c>
      <c r="J221" s="3">
        <v>-386</v>
      </c>
      <c r="K221" s="3">
        <f t="shared" si="26"/>
        <v>427.82055555555564</v>
      </c>
      <c r="L221" s="19">
        <f t="shared" si="27"/>
        <v>3464.3850000000007</v>
      </c>
    </row>
    <row r="222" spans="1:12" x14ac:dyDescent="0.2">
      <c r="A222" t="s">
        <v>254</v>
      </c>
      <c r="B222" s="3">
        <f>B221+25000</f>
        <v>89240</v>
      </c>
      <c r="C222" s="3">
        <f t="shared" si="28"/>
        <v>7436.666666666667</v>
      </c>
      <c r="D222" s="3">
        <f t="shared" si="28"/>
        <v>619.72222222222229</v>
      </c>
      <c r="E222" s="3">
        <f t="shared" si="22"/>
        <v>461.07333333333332</v>
      </c>
      <c r="F222" s="3">
        <f t="shared" si="23"/>
        <v>107.83166666666668</v>
      </c>
      <c r="G222" s="3">
        <f t="shared" si="24"/>
        <v>304.90333333333336</v>
      </c>
      <c r="H222" s="3">
        <f t="shared" si="25"/>
        <v>5943.13611111111</v>
      </c>
      <c r="I222" s="6" t="s">
        <v>321</v>
      </c>
      <c r="J222" s="3">
        <v>-386</v>
      </c>
      <c r="K222" s="3">
        <f t="shared" si="26"/>
        <v>594.31361111111107</v>
      </c>
      <c r="L222" s="19">
        <f t="shared" si="27"/>
        <v>4962.8224999999993</v>
      </c>
    </row>
    <row r="223" spans="1:12" x14ac:dyDescent="0.2">
      <c r="A223" t="s">
        <v>102</v>
      </c>
      <c r="B223" s="3">
        <f>42500*1.1</f>
        <v>46750.000000000007</v>
      </c>
      <c r="C223" s="3">
        <f t="shared" si="28"/>
        <v>3895.8333333333339</v>
      </c>
      <c r="D223" s="3">
        <f t="shared" si="28"/>
        <v>324.65277777777783</v>
      </c>
      <c r="E223" s="3">
        <f t="shared" si="22"/>
        <v>241.54166666666671</v>
      </c>
      <c r="F223" s="3">
        <f t="shared" si="23"/>
        <v>56.489583333333343</v>
      </c>
      <c r="G223" s="3">
        <f t="shared" si="24"/>
        <v>159.72916666666669</v>
      </c>
      <c r="H223" s="3">
        <f t="shared" si="25"/>
        <v>3113.4201388888896</v>
      </c>
      <c r="I223" s="6" t="s">
        <v>318</v>
      </c>
      <c r="J223" s="3">
        <v>-241</v>
      </c>
      <c r="K223" s="3">
        <f t="shared" si="26"/>
        <v>311.34201388888897</v>
      </c>
      <c r="L223" s="19">
        <f t="shared" si="27"/>
        <v>2561.0781250000005</v>
      </c>
    </row>
    <row r="224" spans="1:12" x14ac:dyDescent="0.2">
      <c r="A224" t="s">
        <v>255</v>
      </c>
      <c r="B224" s="3">
        <f>B223+25000</f>
        <v>71750</v>
      </c>
      <c r="C224" s="3">
        <f t="shared" si="28"/>
        <v>5979.166666666667</v>
      </c>
      <c r="D224" s="3">
        <f t="shared" si="28"/>
        <v>498.26388888888891</v>
      </c>
      <c r="E224" s="3">
        <f t="shared" si="22"/>
        <v>370.70833333333337</v>
      </c>
      <c r="F224" s="3">
        <f t="shared" si="23"/>
        <v>86.697916666666671</v>
      </c>
      <c r="G224" s="3">
        <f t="shared" si="24"/>
        <v>245.14583333333334</v>
      </c>
      <c r="H224" s="3">
        <f t="shared" si="25"/>
        <v>4778.3506944444453</v>
      </c>
      <c r="I224" s="6" t="s">
        <v>318</v>
      </c>
      <c r="J224" s="3">
        <v>-241</v>
      </c>
      <c r="K224" s="3">
        <f t="shared" si="26"/>
        <v>477.83506944444457</v>
      </c>
      <c r="L224" s="19">
        <f t="shared" si="27"/>
        <v>4059.5156250000009</v>
      </c>
    </row>
    <row r="225" spans="1:12" x14ac:dyDescent="0.2">
      <c r="A225" t="s">
        <v>103</v>
      </c>
      <c r="B225" s="3">
        <f>27100*1.1</f>
        <v>29810.000000000004</v>
      </c>
      <c r="C225" s="3">
        <f t="shared" si="28"/>
        <v>2484.166666666667</v>
      </c>
      <c r="D225" s="3">
        <f t="shared" si="28"/>
        <v>207.01388888888891</v>
      </c>
      <c r="E225" s="3">
        <f t="shared" si="22"/>
        <v>154.01833333333335</v>
      </c>
      <c r="F225" s="3">
        <f t="shared" si="23"/>
        <v>36.020416666666669</v>
      </c>
      <c r="G225" s="3">
        <f t="shared" si="24"/>
        <v>101.85083333333336</v>
      </c>
      <c r="H225" s="3">
        <f t="shared" si="25"/>
        <v>1985.2631944444447</v>
      </c>
      <c r="I225" s="6"/>
      <c r="K225" s="3">
        <f t="shared" si="26"/>
        <v>198.52631944444448</v>
      </c>
      <c r="L225" s="19">
        <f t="shared" si="27"/>
        <v>1786.7368750000003</v>
      </c>
    </row>
    <row r="226" spans="1:12" x14ac:dyDescent="0.2">
      <c r="A226" t="s">
        <v>256</v>
      </c>
      <c r="B226" s="3">
        <f>B225+25000</f>
        <v>54810</v>
      </c>
      <c r="C226" s="3">
        <f t="shared" si="28"/>
        <v>4567.5</v>
      </c>
      <c r="D226" s="3">
        <f t="shared" si="28"/>
        <v>380.625</v>
      </c>
      <c r="E226" s="3">
        <f t="shared" si="22"/>
        <v>283.185</v>
      </c>
      <c r="F226" s="3">
        <f t="shared" si="23"/>
        <v>66.228750000000005</v>
      </c>
      <c r="G226" s="3">
        <f t="shared" si="24"/>
        <v>187.26750000000001</v>
      </c>
      <c r="H226" s="3">
        <f t="shared" si="25"/>
        <v>3650.1937499999999</v>
      </c>
      <c r="I226" s="6"/>
      <c r="K226" s="3">
        <f t="shared" si="26"/>
        <v>365.01937500000003</v>
      </c>
      <c r="L226" s="19">
        <f t="shared" si="27"/>
        <v>3285.1743750000001</v>
      </c>
    </row>
    <row r="227" spans="1:12" x14ac:dyDescent="0.2">
      <c r="A227" t="s">
        <v>104</v>
      </c>
      <c r="B227" s="3">
        <f>81900*1.1</f>
        <v>90090</v>
      </c>
      <c r="C227" s="3">
        <f t="shared" si="28"/>
        <v>7507.5</v>
      </c>
      <c r="D227" s="3">
        <f t="shared" si="28"/>
        <v>625.625</v>
      </c>
      <c r="E227" s="3">
        <f t="shared" si="22"/>
        <v>465.46499999999997</v>
      </c>
      <c r="F227" s="3">
        <f t="shared" si="23"/>
        <v>108.85875</v>
      </c>
      <c r="G227" s="3">
        <f t="shared" si="24"/>
        <v>307.8075</v>
      </c>
      <c r="H227" s="3">
        <f t="shared" si="25"/>
        <v>5999.7437499999996</v>
      </c>
      <c r="I227" s="6" t="s">
        <v>320</v>
      </c>
      <c r="J227" s="3">
        <v>-1352</v>
      </c>
      <c r="K227" s="3">
        <f t="shared" si="26"/>
        <v>599.97437500000001</v>
      </c>
      <c r="L227" s="19">
        <f t="shared" si="27"/>
        <v>4047.7693749999999</v>
      </c>
    </row>
    <row r="228" spans="1:12" x14ac:dyDescent="0.2">
      <c r="A228" t="s">
        <v>257</v>
      </c>
      <c r="B228" s="3">
        <f>B227+25000</f>
        <v>115090</v>
      </c>
      <c r="C228" s="3">
        <f t="shared" si="28"/>
        <v>9590.8333333333339</v>
      </c>
      <c r="D228" s="3">
        <f t="shared" si="28"/>
        <v>799.2361111111112</v>
      </c>
      <c r="E228" s="3">
        <f t="shared" si="22"/>
        <v>594.63166666666666</v>
      </c>
      <c r="F228" s="3">
        <f t="shared" si="23"/>
        <v>139.06708333333336</v>
      </c>
      <c r="G228" s="3">
        <f t="shared" si="24"/>
        <v>393.22416666666669</v>
      </c>
      <c r="H228" s="3">
        <f t="shared" si="25"/>
        <v>7664.6743055555562</v>
      </c>
      <c r="I228" s="6" t="s">
        <v>320</v>
      </c>
      <c r="J228" s="3">
        <v>-1352</v>
      </c>
      <c r="K228" s="3">
        <f t="shared" si="26"/>
        <v>766.46743055555567</v>
      </c>
      <c r="L228" s="19">
        <f t="shared" si="27"/>
        <v>5546.2068750000008</v>
      </c>
    </row>
    <row r="229" spans="1:12" x14ac:dyDescent="0.2">
      <c r="A229" t="s">
        <v>105</v>
      </c>
      <c r="B229" s="3">
        <f>36770*1.1</f>
        <v>40447</v>
      </c>
      <c r="C229" s="3">
        <f t="shared" si="28"/>
        <v>3370.5833333333335</v>
      </c>
      <c r="D229" s="3">
        <f t="shared" si="28"/>
        <v>280.88194444444446</v>
      </c>
      <c r="E229" s="3">
        <f t="shared" si="22"/>
        <v>208.97616666666667</v>
      </c>
      <c r="F229" s="3">
        <f t="shared" si="23"/>
        <v>48.873458333333339</v>
      </c>
      <c r="G229" s="3">
        <f t="shared" si="24"/>
        <v>138.19391666666667</v>
      </c>
      <c r="H229" s="3">
        <f t="shared" si="25"/>
        <v>2693.6578472222222</v>
      </c>
      <c r="K229" s="3">
        <f t="shared" si="26"/>
        <v>269.36578472222226</v>
      </c>
      <c r="L229" s="19">
        <f t="shared" si="27"/>
        <v>2424.2920625000002</v>
      </c>
    </row>
    <row r="230" spans="1:12" x14ac:dyDescent="0.2">
      <c r="A230" t="s">
        <v>258</v>
      </c>
      <c r="B230" s="3">
        <f>B229+25000</f>
        <v>65447</v>
      </c>
      <c r="C230" s="3">
        <f t="shared" si="28"/>
        <v>5453.916666666667</v>
      </c>
      <c r="D230" s="3">
        <f t="shared" si="28"/>
        <v>454.4930555555556</v>
      </c>
      <c r="E230" s="3">
        <f t="shared" si="22"/>
        <v>338.14283333333333</v>
      </c>
      <c r="F230" s="3">
        <f t="shared" si="23"/>
        <v>79.081791666666675</v>
      </c>
      <c r="G230" s="3">
        <f t="shared" si="24"/>
        <v>223.61058333333335</v>
      </c>
      <c r="H230" s="3">
        <f t="shared" si="25"/>
        <v>4358.5884027777784</v>
      </c>
      <c r="K230" s="3">
        <f t="shared" si="26"/>
        <v>435.85884027777786</v>
      </c>
      <c r="L230" s="19">
        <f t="shared" si="27"/>
        <v>3922.7295625000006</v>
      </c>
    </row>
    <row r="231" spans="1:12" x14ac:dyDescent="0.2">
      <c r="A231" t="s">
        <v>106</v>
      </c>
      <c r="B231" s="3">
        <f>28200*1.1</f>
        <v>31020.000000000004</v>
      </c>
      <c r="C231" s="3">
        <f t="shared" si="28"/>
        <v>2585.0000000000005</v>
      </c>
      <c r="D231" s="3">
        <f t="shared" si="28"/>
        <v>215.41666666666671</v>
      </c>
      <c r="E231" s="3">
        <f t="shared" si="22"/>
        <v>160.27000000000004</v>
      </c>
      <c r="F231" s="3">
        <f t="shared" si="23"/>
        <v>37.482500000000009</v>
      </c>
      <c r="G231" s="3">
        <f t="shared" si="24"/>
        <v>105.98500000000003</v>
      </c>
      <c r="H231" s="3">
        <f t="shared" si="25"/>
        <v>2065.8458333333338</v>
      </c>
      <c r="K231" s="3">
        <f t="shared" si="26"/>
        <v>206.5845833333334</v>
      </c>
      <c r="L231" s="19">
        <f t="shared" si="27"/>
        <v>1859.2612500000005</v>
      </c>
    </row>
    <row r="232" spans="1:12" x14ac:dyDescent="0.2">
      <c r="A232" t="s">
        <v>259</v>
      </c>
      <c r="B232" s="3">
        <f>B231+25000</f>
        <v>56020</v>
      </c>
      <c r="C232" s="3">
        <f t="shared" si="28"/>
        <v>4668.333333333333</v>
      </c>
      <c r="D232" s="3">
        <f t="shared" si="28"/>
        <v>389.02777777777777</v>
      </c>
      <c r="E232" s="3">
        <f t="shared" si="22"/>
        <v>289.43666666666667</v>
      </c>
      <c r="F232" s="3">
        <f t="shared" si="23"/>
        <v>67.69083333333333</v>
      </c>
      <c r="G232" s="3">
        <f t="shared" si="24"/>
        <v>191.40166666666667</v>
      </c>
      <c r="H232" s="3">
        <f t="shared" si="25"/>
        <v>3730.7763888888894</v>
      </c>
      <c r="K232" s="3">
        <f t="shared" si="26"/>
        <v>373.07763888888894</v>
      </c>
      <c r="L232" s="19">
        <f t="shared" si="27"/>
        <v>3357.6987500000005</v>
      </c>
    </row>
    <row r="233" spans="1:12" x14ac:dyDescent="0.2">
      <c r="A233" t="s">
        <v>107</v>
      </c>
      <c r="B233" s="3">
        <f>155300*1.1</f>
        <v>170830</v>
      </c>
      <c r="C233" s="3">
        <f t="shared" si="28"/>
        <v>14235.833333333334</v>
      </c>
      <c r="D233" s="3">
        <f t="shared" si="28"/>
        <v>1186.3194444444446</v>
      </c>
      <c r="E233" s="3">
        <f t="shared" si="22"/>
        <v>882.62166666666667</v>
      </c>
      <c r="F233" s="3">
        <f t="shared" si="23"/>
        <v>206.41958333333335</v>
      </c>
      <c r="G233" s="3">
        <f t="shared" si="24"/>
        <v>583.66916666666668</v>
      </c>
      <c r="H233" s="3">
        <f t="shared" si="25"/>
        <v>11376.803472222222</v>
      </c>
      <c r="I233" s="6" t="s">
        <v>320</v>
      </c>
      <c r="J233" s="3">
        <v>-1352</v>
      </c>
      <c r="K233" s="3">
        <f t="shared" si="26"/>
        <v>1137.6803472222223</v>
      </c>
      <c r="L233" s="19">
        <f t="shared" si="27"/>
        <v>8887.1231250000001</v>
      </c>
    </row>
    <row r="234" spans="1:12" x14ac:dyDescent="0.2">
      <c r="A234" t="s">
        <v>260</v>
      </c>
      <c r="B234" s="3">
        <f>B233+25000</f>
        <v>195830</v>
      </c>
      <c r="C234" s="3">
        <f t="shared" si="28"/>
        <v>16319.166666666666</v>
      </c>
      <c r="D234" s="3">
        <f t="shared" si="28"/>
        <v>1359.9305555555554</v>
      </c>
      <c r="E234" s="3">
        <f t="shared" si="22"/>
        <v>1011.7883333333333</v>
      </c>
      <c r="F234" s="3">
        <f t="shared" si="23"/>
        <v>236.62791666666666</v>
      </c>
      <c r="G234" s="3">
        <f t="shared" si="24"/>
        <v>669.08583333333331</v>
      </c>
      <c r="H234" s="3">
        <f t="shared" si="25"/>
        <v>13041.734027777778</v>
      </c>
      <c r="I234" s="6" t="s">
        <v>320</v>
      </c>
      <c r="J234" s="3">
        <v>-1352</v>
      </c>
      <c r="K234" s="3">
        <f t="shared" si="26"/>
        <v>1304.1734027777779</v>
      </c>
      <c r="L234" s="19">
        <f t="shared" si="27"/>
        <v>10385.560625</v>
      </c>
    </row>
    <row r="235" spans="1:12" x14ac:dyDescent="0.2">
      <c r="A235" t="s">
        <v>108</v>
      </c>
      <c r="B235" s="3">
        <f>58600*1.1</f>
        <v>64460.000000000007</v>
      </c>
      <c r="C235" s="3">
        <f t="shared" si="28"/>
        <v>5371.666666666667</v>
      </c>
      <c r="D235" s="3">
        <f t="shared" si="28"/>
        <v>447.63888888888891</v>
      </c>
      <c r="E235" s="3">
        <f t="shared" si="22"/>
        <v>333.04333333333335</v>
      </c>
      <c r="F235" s="3">
        <f t="shared" si="23"/>
        <v>77.889166666666668</v>
      </c>
      <c r="G235" s="3">
        <f t="shared" si="24"/>
        <v>220.23833333333334</v>
      </c>
      <c r="H235" s="3">
        <f t="shared" si="25"/>
        <v>4292.8569444444447</v>
      </c>
      <c r="I235" s="6" t="s">
        <v>318</v>
      </c>
      <c r="J235" s="3">
        <v>-241</v>
      </c>
      <c r="K235" s="3">
        <f t="shared" si="26"/>
        <v>429.28569444444452</v>
      </c>
      <c r="L235" s="19">
        <f t="shared" si="27"/>
        <v>3622.57125</v>
      </c>
    </row>
    <row r="236" spans="1:12" x14ac:dyDescent="0.2">
      <c r="A236" t="s">
        <v>261</v>
      </c>
      <c r="B236" s="3">
        <f>B235+25000</f>
        <v>89460</v>
      </c>
      <c r="C236" s="3">
        <f t="shared" si="28"/>
        <v>7455</v>
      </c>
      <c r="D236" s="3">
        <f t="shared" si="28"/>
        <v>621.25</v>
      </c>
      <c r="E236" s="3">
        <f t="shared" si="22"/>
        <v>462.21</v>
      </c>
      <c r="F236" s="3">
        <f t="shared" si="23"/>
        <v>108.09750000000001</v>
      </c>
      <c r="G236" s="3">
        <f t="shared" si="24"/>
        <v>305.65500000000003</v>
      </c>
      <c r="H236" s="3">
        <f t="shared" si="25"/>
        <v>5957.7875000000004</v>
      </c>
      <c r="I236" s="6" t="s">
        <v>318</v>
      </c>
      <c r="J236" s="3">
        <v>-241</v>
      </c>
      <c r="K236" s="3">
        <f t="shared" si="26"/>
        <v>595.77875000000006</v>
      </c>
      <c r="L236" s="19">
        <f t="shared" si="27"/>
        <v>5121.00875</v>
      </c>
    </row>
    <row r="237" spans="1:12" x14ac:dyDescent="0.2">
      <c r="A237" t="s">
        <v>109</v>
      </c>
      <c r="B237" s="3">
        <f>79600*1.1</f>
        <v>87560</v>
      </c>
      <c r="C237" s="3">
        <f t="shared" si="28"/>
        <v>7296.666666666667</v>
      </c>
      <c r="D237" s="3">
        <f t="shared" si="28"/>
        <v>608.05555555555554</v>
      </c>
      <c r="E237" s="3">
        <f t="shared" si="22"/>
        <v>452.39333333333337</v>
      </c>
      <c r="F237" s="3">
        <f t="shared" si="23"/>
        <v>105.80166666666668</v>
      </c>
      <c r="G237" s="3">
        <f t="shared" si="24"/>
        <v>299.16333333333336</v>
      </c>
      <c r="H237" s="3">
        <f t="shared" si="25"/>
        <v>5831.2527777777786</v>
      </c>
      <c r="I237" s="6" t="s">
        <v>320</v>
      </c>
      <c r="J237" s="3">
        <v>-1352</v>
      </c>
      <c r="K237" s="3">
        <f t="shared" si="26"/>
        <v>583.12527777777791</v>
      </c>
      <c r="L237" s="19">
        <f t="shared" si="27"/>
        <v>3896.1275000000005</v>
      </c>
    </row>
    <row r="238" spans="1:12" x14ac:dyDescent="0.2">
      <c r="A238" t="s">
        <v>262</v>
      </c>
      <c r="B238" s="3">
        <f>B237+25000</f>
        <v>112560</v>
      </c>
      <c r="C238" s="3">
        <f t="shared" si="28"/>
        <v>9380</v>
      </c>
      <c r="D238" s="3">
        <f t="shared" si="28"/>
        <v>781.66666666666663</v>
      </c>
      <c r="E238" s="3">
        <f t="shared" si="22"/>
        <v>581.55999999999995</v>
      </c>
      <c r="F238" s="3">
        <f t="shared" si="23"/>
        <v>136.01000000000002</v>
      </c>
      <c r="G238" s="3">
        <f t="shared" si="24"/>
        <v>384.58000000000004</v>
      </c>
      <c r="H238" s="3">
        <f t="shared" si="25"/>
        <v>7496.1833333333343</v>
      </c>
      <c r="I238" s="6" t="s">
        <v>320</v>
      </c>
      <c r="J238" s="3">
        <v>-1352</v>
      </c>
      <c r="K238" s="3">
        <f t="shared" si="26"/>
        <v>749.61833333333345</v>
      </c>
      <c r="L238" s="19">
        <f t="shared" si="27"/>
        <v>5394.5650000000005</v>
      </c>
    </row>
    <row r="239" spans="1:12" x14ac:dyDescent="0.2">
      <c r="A239" t="s">
        <v>155</v>
      </c>
      <c r="B239" s="3">
        <f>22200*1.1</f>
        <v>24420.000000000004</v>
      </c>
      <c r="C239" s="3">
        <f t="shared" si="28"/>
        <v>2035.0000000000002</v>
      </c>
      <c r="D239" s="3">
        <f t="shared" si="28"/>
        <v>169.58333333333334</v>
      </c>
      <c r="E239" s="3">
        <f t="shared" si="22"/>
        <v>126.17000000000002</v>
      </c>
      <c r="F239" s="3">
        <f t="shared" si="23"/>
        <v>29.507500000000004</v>
      </c>
      <c r="G239" s="3">
        <f t="shared" si="24"/>
        <v>83.435000000000016</v>
      </c>
      <c r="H239" s="3">
        <f t="shared" si="25"/>
        <v>1626.304166666667</v>
      </c>
      <c r="K239" s="3">
        <f t="shared" si="26"/>
        <v>162.63041666666672</v>
      </c>
      <c r="L239" s="19">
        <f t="shared" si="27"/>
        <v>1463.6737500000004</v>
      </c>
    </row>
    <row r="240" spans="1:12" x14ac:dyDescent="0.2">
      <c r="A240" t="s">
        <v>263</v>
      </c>
      <c r="B240" s="3">
        <f>B239+25000</f>
        <v>49420</v>
      </c>
      <c r="C240" s="3">
        <f t="shared" si="28"/>
        <v>4118.333333333333</v>
      </c>
      <c r="D240" s="3">
        <f t="shared" si="28"/>
        <v>343.1944444444444</v>
      </c>
      <c r="E240" s="3">
        <f t="shared" si="22"/>
        <v>255.33666666666664</v>
      </c>
      <c r="F240" s="3">
        <f t="shared" si="23"/>
        <v>59.715833333333329</v>
      </c>
      <c r="G240" s="3">
        <f t="shared" si="24"/>
        <v>168.85166666666666</v>
      </c>
      <c r="H240" s="3">
        <f t="shared" si="25"/>
        <v>3291.2347222222224</v>
      </c>
      <c r="K240" s="3">
        <f t="shared" si="26"/>
        <v>329.12347222222229</v>
      </c>
      <c r="L240" s="19">
        <f t="shared" si="27"/>
        <v>2962.1112499999999</v>
      </c>
    </row>
    <row r="241" spans="1:12" x14ac:dyDescent="0.2">
      <c r="A241" t="s">
        <v>110</v>
      </c>
      <c r="B241" s="3">
        <f>24700*1.1</f>
        <v>27170.000000000004</v>
      </c>
      <c r="C241" s="3">
        <f t="shared" si="28"/>
        <v>2264.166666666667</v>
      </c>
      <c r="D241" s="3">
        <f t="shared" si="28"/>
        <v>188.68055555555557</v>
      </c>
      <c r="E241" s="3">
        <f t="shared" si="22"/>
        <v>140.37833333333336</v>
      </c>
      <c r="F241" s="3">
        <f t="shared" si="23"/>
        <v>32.830416666666672</v>
      </c>
      <c r="G241" s="3">
        <f t="shared" si="24"/>
        <v>92.830833333333345</v>
      </c>
      <c r="H241" s="3">
        <f t="shared" si="25"/>
        <v>1809.4465277777779</v>
      </c>
      <c r="I241" s="6" t="s">
        <v>318</v>
      </c>
      <c r="J241" s="3">
        <v>-241</v>
      </c>
      <c r="K241" s="3">
        <f t="shared" si="26"/>
        <v>180.9446527777778</v>
      </c>
      <c r="L241" s="19">
        <f t="shared" si="27"/>
        <v>1387.5018750000002</v>
      </c>
    </row>
    <row r="242" spans="1:12" x14ac:dyDescent="0.2">
      <c r="A242" t="s">
        <v>264</v>
      </c>
      <c r="B242" s="3">
        <f>B241+25000</f>
        <v>52170</v>
      </c>
      <c r="C242" s="3">
        <f t="shared" si="28"/>
        <v>4347.5</v>
      </c>
      <c r="D242" s="3">
        <f t="shared" si="28"/>
        <v>362.29166666666669</v>
      </c>
      <c r="E242" s="3">
        <f t="shared" si="22"/>
        <v>269.54500000000002</v>
      </c>
      <c r="F242" s="3">
        <f t="shared" si="23"/>
        <v>63.03875</v>
      </c>
      <c r="G242" s="3">
        <f t="shared" si="24"/>
        <v>178.2475</v>
      </c>
      <c r="H242" s="3">
        <f t="shared" si="25"/>
        <v>3474.3770833333333</v>
      </c>
      <c r="I242" s="6" t="s">
        <v>318</v>
      </c>
      <c r="J242" s="3">
        <v>-241</v>
      </c>
      <c r="K242" s="3">
        <f t="shared" si="26"/>
        <v>347.43770833333338</v>
      </c>
      <c r="L242" s="19">
        <f t="shared" si="27"/>
        <v>2885.9393749999999</v>
      </c>
    </row>
    <row r="243" spans="1:12" x14ac:dyDescent="0.2">
      <c r="A243" t="s">
        <v>111</v>
      </c>
      <c r="B243" s="3">
        <f>53500*1.1</f>
        <v>58850.000000000007</v>
      </c>
      <c r="C243" s="3">
        <f t="shared" si="28"/>
        <v>4904.166666666667</v>
      </c>
      <c r="D243" s="3">
        <f t="shared" si="28"/>
        <v>408.6805555555556</v>
      </c>
      <c r="E243" s="3">
        <f t="shared" si="22"/>
        <v>304.05833333333334</v>
      </c>
      <c r="F243" s="3">
        <f t="shared" si="23"/>
        <v>71.11041666666668</v>
      </c>
      <c r="G243" s="3">
        <f t="shared" si="24"/>
        <v>201.07083333333335</v>
      </c>
      <c r="H243" s="3">
        <f t="shared" si="25"/>
        <v>3919.2465277777783</v>
      </c>
      <c r="I243" s="6" t="s">
        <v>321</v>
      </c>
      <c r="J243" s="3">
        <v>-386</v>
      </c>
      <c r="K243" s="3">
        <f t="shared" si="26"/>
        <v>391.92465277777785</v>
      </c>
      <c r="L243" s="19">
        <f t="shared" si="27"/>
        <v>3141.3218750000005</v>
      </c>
    </row>
    <row r="244" spans="1:12" x14ac:dyDescent="0.2">
      <c r="A244" t="s">
        <v>265</v>
      </c>
      <c r="B244" s="3">
        <f>B243+25000</f>
        <v>83850</v>
      </c>
      <c r="C244" s="3">
        <f t="shared" si="28"/>
        <v>6987.5</v>
      </c>
      <c r="D244" s="3">
        <f t="shared" si="28"/>
        <v>582.29166666666663</v>
      </c>
      <c r="E244" s="3">
        <f t="shared" si="22"/>
        <v>433.22500000000002</v>
      </c>
      <c r="F244" s="3">
        <f t="shared" si="23"/>
        <v>101.31875000000001</v>
      </c>
      <c r="G244" s="3">
        <f t="shared" si="24"/>
        <v>286.48750000000001</v>
      </c>
      <c r="H244" s="3">
        <f t="shared" si="25"/>
        <v>5584.1770833333321</v>
      </c>
      <c r="I244" s="6" t="s">
        <v>321</v>
      </c>
      <c r="J244" s="3">
        <v>-386</v>
      </c>
      <c r="K244" s="3">
        <f t="shared" si="26"/>
        <v>558.41770833333328</v>
      </c>
      <c r="L244" s="19">
        <f t="shared" si="27"/>
        <v>4639.7593749999987</v>
      </c>
    </row>
    <row r="245" spans="1:12" x14ac:dyDescent="0.2">
      <c r="A245" t="s">
        <v>112</v>
      </c>
      <c r="B245" s="3">
        <f>135100*1.1</f>
        <v>148610</v>
      </c>
      <c r="C245" s="3">
        <f t="shared" si="28"/>
        <v>12384.166666666666</v>
      </c>
      <c r="D245" s="3">
        <f t="shared" si="28"/>
        <v>1032.0138888888889</v>
      </c>
      <c r="E245" s="3">
        <f t="shared" si="22"/>
        <v>767.81833333333327</v>
      </c>
      <c r="F245" s="3">
        <f t="shared" si="23"/>
        <v>179.57041666666666</v>
      </c>
      <c r="G245" s="3">
        <f t="shared" si="24"/>
        <v>507.75083333333333</v>
      </c>
      <c r="H245" s="3">
        <f t="shared" si="25"/>
        <v>9897.0131944444438</v>
      </c>
      <c r="K245" s="3">
        <f t="shared" si="26"/>
        <v>989.70131944444438</v>
      </c>
      <c r="L245" s="19">
        <f t="shared" si="27"/>
        <v>8907.3118749999994</v>
      </c>
    </row>
    <row r="246" spans="1:12" x14ac:dyDescent="0.2">
      <c r="A246" t="s">
        <v>266</v>
      </c>
      <c r="B246" s="3">
        <f>B245+25000</f>
        <v>173610</v>
      </c>
      <c r="C246" s="3">
        <f t="shared" si="28"/>
        <v>14467.5</v>
      </c>
      <c r="D246" s="3">
        <f t="shared" si="28"/>
        <v>1205.625</v>
      </c>
      <c r="E246" s="3">
        <f t="shared" si="22"/>
        <v>896.98500000000001</v>
      </c>
      <c r="F246" s="3">
        <f t="shared" si="23"/>
        <v>209.77875</v>
      </c>
      <c r="G246" s="3">
        <f t="shared" si="24"/>
        <v>593.16750000000002</v>
      </c>
      <c r="H246" s="3">
        <f t="shared" si="25"/>
        <v>11561.94375</v>
      </c>
      <c r="K246" s="3">
        <f t="shared" si="26"/>
        <v>1156.194375</v>
      </c>
      <c r="L246" s="19">
        <f t="shared" si="27"/>
        <v>10405.749374999999</v>
      </c>
    </row>
    <row r="247" spans="1:12" x14ac:dyDescent="0.2">
      <c r="A247" t="s">
        <v>113</v>
      </c>
      <c r="B247" s="3">
        <f>53700*1.1</f>
        <v>59070.000000000007</v>
      </c>
      <c r="C247" s="3">
        <f t="shared" si="28"/>
        <v>4922.5000000000009</v>
      </c>
      <c r="D247" s="3">
        <f t="shared" si="28"/>
        <v>410.20833333333343</v>
      </c>
      <c r="E247" s="3">
        <f t="shared" si="22"/>
        <v>305.19500000000005</v>
      </c>
      <c r="F247" s="3">
        <f t="shared" si="23"/>
        <v>71.376250000000013</v>
      </c>
      <c r="G247" s="3">
        <f t="shared" si="24"/>
        <v>201.82250000000005</v>
      </c>
      <c r="H247" s="3">
        <f t="shared" si="25"/>
        <v>3933.8979166666677</v>
      </c>
      <c r="I247" s="6" t="s">
        <v>318</v>
      </c>
      <c r="J247" s="3">
        <v>-241</v>
      </c>
      <c r="K247" s="3">
        <f t="shared" si="26"/>
        <v>393.38979166666678</v>
      </c>
      <c r="L247" s="19">
        <f t="shared" si="27"/>
        <v>3299.5081250000007</v>
      </c>
    </row>
    <row r="248" spans="1:12" x14ac:dyDescent="0.2">
      <c r="A248" t="s">
        <v>267</v>
      </c>
      <c r="B248" s="3">
        <f>B247+25000</f>
        <v>84070</v>
      </c>
      <c r="C248" s="3">
        <f t="shared" si="28"/>
        <v>7005.833333333333</v>
      </c>
      <c r="D248" s="3">
        <f t="shared" si="28"/>
        <v>583.81944444444446</v>
      </c>
      <c r="E248" s="3">
        <f t="shared" si="22"/>
        <v>434.36166666666662</v>
      </c>
      <c r="F248" s="3">
        <f t="shared" si="23"/>
        <v>101.58458333333333</v>
      </c>
      <c r="G248" s="3">
        <f t="shared" si="24"/>
        <v>287.23916666666668</v>
      </c>
      <c r="H248" s="3">
        <f t="shared" si="25"/>
        <v>5598.8284722222224</v>
      </c>
      <c r="I248" s="6" t="s">
        <v>318</v>
      </c>
      <c r="J248" s="3">
        <v>-241</v>
      </c>
      <c r="K248" s="3">
        <f t="shared" si="26"/>
        <v>559.88284722222227</v>
      </c>
      <c r="L248" s="19">
        <f t="shared" si="27"/>
        <v>4797.9456250000003</v>
      </c>
    </row>
    <row r="249" spans="1:12" x14ac:dyDescent="0.2">
      <c r="A249" t="s">
        <v>114</v>
      </c>
      <c r="B249" s="3">
        <f>40270*1.1</f>
        <v>44297</v>
      </c>
      <c r="C249" s="3">
        <f t="shared" si="28"/>
        <v>3691.4166666666665</v>
      </c>
      <c r="D249" s="3">
        <f t="shared" si="28"/>
        <v>307.61805555555554</v>
      </c>
      <c r="E249" s="3">
        <f t="shared" si="22"/>
        <v>228.86783333333332</v>
      </c>
      <c r="F249" s="3">
        <f t="shared" si="23"/>
        <v>53.525541666666669</v>
      </c>
      <c r="G249" s="3">
        <f t="shared" si="24"/>
        <v>151.34808333333334</v>
      </c>
      <c r="H249" s="3">
        <f t="shared" si="25"/>
        <v>2950.0571527777774</v>
      </c>
      <c r="K249" s="3">
        <f t="shared" si="26"/>
        <v>295.00571527777777</v>
      </c>
      <c r="L249" s="19">
        <f t="shared" si="27"/>
        <v>2655.0514374999998</v>
      </c>
    </row>
    <row r="250" spans="1:12" x14ac:dyDescent="0.2">
      <c r="A250" t="s">
        <v>268</v>
      </c>
      <c r="B250" s="3">
        <f>B249+25000</f>
        <v>69297</v>
      </c>
      <c r="C250" s="3">
        <f t="shared" si="28"/>
        <v>5774.75</v>
      </c>
      <c r="D250" s="3">
        <f t="shared" si="28"/>
        <v>481.22916666666669</v>
      </c>
      <c r="E250" s="3">
        <f t="shared" si="22"/>
        <v>358.03449999999998</v>
      </c>
      <c r="F250" s="3">
        <f t="shared" si="23"/>
        <v>83.733874999999998</v>
      </c>
      <c r="G250" s="3">
        <f t="shared" si="24"/>
        <v>236.76475000000002</v>
      </c>
      <c r="H250" s="3">
        <f t="shared" si="25"/>
        <v>4614.9877083333331</v>
      </c>
      <c r="K250" s="3">
        <f t="shared" si="26"/>
        <v>461.49877083333331</v>
      </c>
      <c r="L250" s="19">
        <f t="shared" si="27"/>
        <v>4153.4889375000002</v>
      </c>
    </row>
    <row r="251" spans="1:12" x14ac:dyDescent="0.2">
      <c r="A251" t="s">
        <v>115</v>
      </c>
      <c r="B251" s="3">
        <f>41490*1.1</f>
        <v>45639.000000000007</v>
      </c>
      <c r="C251" s="3">
        <f t="shared" si="28"/>
        <v>3803.2500000000005</v>
      </c>
      <c r="D251" s="3">
        <f t="shared" si="28"/>
        <v>316.93750000000006</v>
      </c>
      <c r="E251" s="3">
        <f t="shared" si="22"/>
        <v>235.80150000000003</v>
      </c>
      <c r="F251" s="3">
        <f t="shared" si="23"/>
        <v>55.14712500000001</v>
      </c>
      <c r="G251" s="3">
        <f t="shared" si="24"/>
        <v>155.93325000000002</v>
      </c>
      <c r="H251" s="3">
        <f t="shared" si="25"/>
        <v>3039.4306250000004</v>
      </c>
      <c r="K251" s="3">
        <f t="shared" si="26"/>
        <v>303.94306250000005</v>
      </c>
      <c r="L251" s="19">
        <f t="shared" si="27"/>
        <v>2735.4875625000004</v>
      </c>
    </row>
    <row r="252" spans="1:12" x14ac:dyDescent="0.2">
      <c r="A252" t="s">
        <v>269</v>
      </c>
      <c r="B252" s="3">
        <f>B251+25000</f>
        <v>70639</v>
      </c>
      <c r="C252" s="3">
        <f t="shared" si="28"/>
        <v>5886.583333333333</v>
      </c>
      <c r="D252" s="3">
        <f t="shared" si="28"/>
        <v>490.54861111111109</v>
      </c>
      <c r="E252" s="3">
        <f t="shared" si="22"/>
        <v>364.96816666666666</v>
      </c>
      <c r="F252" s="3">
        <f t="shared" si="23"/>
        <v>85.355458333333331</v>
      </c>
      <c r="G252" s="3">
        <f t="shared" si="24"/>
        <v>241.34991666666667</v>
      </c>
      <c r="H252" s="3">
        <f t="shared" si="25"/>
        <v>4704.3611805555547</v>
      </c>
      <c r="K252" s="3">
        <f t="shared" si="26"/>
        <v>470.43611805555548</v>
      </c>
      <c r="L252" s="19">
        <f t="shared" si="27"/>
        <v>4233.9250624999995</v>
      </c>
    </row>
    <row r="253" spans="1:12" x14ac:dyDescent="0.2">
      <c r="A253" t="s">
        <v>116</v>
      </c>
      <c r="B253" s="3">
        <f>37300*1.1</f>
        <v>41030</v>
      </c>
      <c r="C253" s="3">
        <f t="shared" si="28"/>
        <v>3419.1666666666665</v>
      </c>
      <c r="D253" s="3">
        <f t="shared" si="28"/>
        <v>284.93055555555554</v>
      </c>
      <c r="E253" s="3">
        <f t="shared" si="22"/>
        <v>211.98833333333332</v>
      </c>
      <c r="F253" s="3">
        <f t="shared" si="23"/>
        <v>49.577916666666667</v>
      </c>
      <c r="G253" s="3">
        <f t="shared" si="24"/>
        <v>140.18583333333333</v>
      </c>
      <c r="H253" s="3">
        <f t="shared" si="25"/>
        <v>2732.4840277777776</v>
      </c>
      <c r="I253" s="6" t="s">
        <v>318</v>
      </c>
      <c r="J253" s="3">
        <v>-241</v>
      </c>
      <c r="K253" s="3">
        <f t="shared" si="26"/>
        <v>273.24840277777776</v>
      </c>
      <c r="L253" s="19">
        <f t="shared" si="27"/>
        <v>2218.2356249999998</v>
      </c>
    </row>
    <row r="254" spans="1:12" x14ac:dyDescent="0.2">
      <c r="A254" t="s">
        <v>270</v>
      </c>
      <c r="B254" s="3">
        <f>B253+25000</f>
        <v>66030</v>
      </c>
      <c r="C254" s="3">
        <f t="shared" si="28"/>
        <v>5502.5</v>
      </c>
      <c r="D254" s="3">
        <f t="shared" si="28"/>
        <v>458.54166666666669</v>
      </c>
      <c r="E254" s="3">
        <f t="shared" si="22"/>
        <v>341.15499999999997</v>
      </c>
      <c r="F254" s="3">
        <f t="shared" si="23"/>
        <v>79.78625000000001</v>
      </c>
      <c r="G254" s="3">
        <f t="shared" si="24"/>
        <v>225.60250000000002</v>
      </c>
      <c r="H254" s="3">
        <f t="shared" si="25"/>
        <v>4397.4145833333332</v>
      </c>
      <c r="I254" s="6" t="s">
        <v>318</v>
      </c>
      <c r="J254" s="3">
        <v>-241</v>
      </c>
      <c r="K254" s="3">
        <f t="shared" si="26"/>
        <v>439.74145833333336</v>
      </c>
      <c r="L254" s="19">
        <f t="shared" si="27"/>
        <v>3716.6731249999998</v>
      </c>
    </row>
    <row r="255" spans="1:12" x14ac:dyDescent="0.2">
      <c r="A255" t="s">
        <v>117</v>
      </c>
      <c r="B255" s="3">
        <f>26340*1.1</f>
        <v>28974.000000000004</v>
      </c>
      <c r="C255" s="3">
        <f t="shared" si="28"/>
        <v>2414.5000000000005</v>
      </c>
      <c r="D255" s="3">
        <f t="shared" si="28"/>
        <v>201.20833333333337</v>
      </c>
      <c r="E255" s="3">
        <f t="shared" si="22"/>
        <v>149.69900000000004</v>
      </c>
      <c r="F255" s="3">
        <f t="shared" si="23"/>
        <v>35.010250000000006</v>
      </c>
      <c r="G255" s="3">
        <f t="shared" si="24"/>
        <v>98.994500000000016</v>
      </c>
      <c r="H255" s="3">
        <f t="shared" si="25"/>
        <v>1929.5879166666668</v>
      </c>
      <c r="K255" s="3">
        <f t="shared" si="26"/>
        <v>192.95879166666668</v>
      </c>
      <c r="L255" s="19">
        <f t="shared" si="27"/>
        <v>1736.6291250000002</v>
      </c>
    </row>
    <row r="256" spans="1:12" x14ac:dyDescent="0.2">
      <c r="A256" t="s">
        <v>271</v>
      </c>
      <c r="B256" s="3">
        <f>B255+25000</f>
        <v>53974</v>
      </c>
      <c r="C256" s="3">
        <f t="shared" si="28"/>
        <v>4497.833333333333</v>
      </c>
      <c r="D256" s="3">
        <f t="shared" si="28"/>
        <v>374.8194444444444</v>
      </c>
      <c r="E256" s="3">
        <f t="shared" si="22"/>
        <v>278.86566666666664</v>
      </c>
      <c r="F256" s="3">
        <f t="shared" si="23"/>
        <v>65.218583333333328</v>
      </c>
      <c r="G256" s="3">
        <f t="shared" si="24"/>
        <v>184.41116666666667</v>
      </c>
      <c r="H256" s="3">
        <f t="shared" si="25"/>
        <v>3594.518472222222</v>
      </c>
      <c r="K256" s="3">
        <f t="shared" si="26"/>
        <v>359.45184722222223</v>
      </c>
      <c r="L256" s="19">
        <f t="shared" si="27"/>
        <v>3235.0666249999999</v>
      </c>
    </row>
    <row r="257" spans="1:12" x14ac:dyDescent="0.2">
      <c r="A257" t="s">
        <v>118</v>
      </c>
      <c r="B257" s="3">
        <f>24000*1.1</f>
        <v>26400.000000000004</v>
      </c>
      <c r="C257" s="3">
        <f t="shared" si="28"/>
        <v>2200.0000000000005</v>
      </c>
      <c r="D257" s="3">
        <f t="shared" si="28"/>
        <v>183.33333333333337</v>
      </c>
      <c r="E257" s="3">
        <f t="shared" si="22"/>
        <v>136.40000000000003</v>
      </c>
      <c r="F257" s="3">
        <f t="shared" si="23"/>
        <v>31.900000000000009</v>
      </c>
      <c r="G257" s="3">
        <f t="shared" si="24"/>
        <v>90.200000000000017</v>
      </c>
      <c r="H257" s="3">
        <f t="shared" si="25"/>
        <v>1758.1666666666667</v>
      </c>
      <c r="I257" s="6" t="s">
        <v>319</v>
      </c>
      <c r="J257" s="3">
        <v>-86</v>
      </c>
      <c r="K257" s="3">
        <f t="shared" si="26"/>
        <v>175.81666666666669</v>
      </c>
      <c r="L257" s="19">
        <f t="shared" si="27"/>
        <v>1496.3500000000001</v>
      </c>
    </row>
    <row r="258" spans="1:12" x14ac:dyDescent="0.2">
      <c r="A258" t="s">
        <v>272</v>
      </c>
      <c r="B258" s="3">
        <f>B257+25000</f>
        <v>51400</v>
      </c>
      <c r="C258" s="3">
        <f t="shared" si="28"/>
        <v>4283.333333333333</v>
      </c>
      <c r="D258" s="3">
        <f t="shared" si="28"/>
        <v>356.9444444444444</v>
      </c>
      <c r="E258" s="3">
        <f t="shared" si="22"/>
        <v>265.56666666666666</v>
      </c>
      <c r="F258" s="3">
        <f t="shared" si="23"/>
        <v>62.108333333333334</v>
      </c>
      <c r="G258" s="3">
        <f t="shared" si="24"/>
        <v>175.61666666666667</v>
      </c>
      <c r="H258" s="3">
        <f t="shared" si="25"/>
        <v>3423.0972222222222</v>
      </c>
      <c r="I258" s="6" t="s">
        <v>319</v>
      </c>
      <c r="J258" s="3">
        <v>-86</v>
      </c>
      <c r="K258" s="3">
        <f t="shared" si="26"/>
        <v>342.30972222222226</v>
      </c>
      <c r="L258" s="19">
        <f t="shared" si="27"/>
        <v>2994.7874999999999</v>
      </c>
    </row>
    <row r="259" spans="1:12" x14ac:dyDescent="0.2">
      <c r="A259" t="s">
        <v>119</v>
      </c>
      <c r="B259" s="3">
        <f>59000*1.1</f>
        <v>64900.000000000007</v>
      </c>
      <c r="C259" s="3">
        <f t="shared" si="28"/>
        <v>5408.3333333333339</v>
      </c>
      <c r="D259" s="3">
        <f t="shared" si="28"/>
        <v>450.69444444444451</v>
      </c>
      <c r="E259" s="3">
        <f t="shared" si="22"/>
        <v>335.31666666666672</v>
      </c>
      <c r="F259" s="3">
        <f t="shared" si="23"/>
        <v>78.420833333333348</v>
      </c>
      <c r="G259" s="3">
        <f t="shared" si="24"/>
        <v>221.7416666666667</v>
      </c>
      <c r="H259" s="3">
        <f t="shared" si="25"/>
        <v>4322.1597222222226</v>
      </c>
      <c r="I259" s="6" t="s">
        <v>318</v>
      </c>
      <c r="J259" s="3">
        <v>-241</v>
      </c>
      <c r="K259" s="3">
        <f t="shared" si="26"/>
        <v>432.21597222222226</v>
      </c>
      <c r="L259" s="19">
        <f t="shared" si="27"/>
        <v>3648.9437500000004</v>
      </c>
    </row>
    <row r="260" spans="1:12" x14ac:dyDescent="0.2">
      <c r="A260" t="s">
        <v>273</v>
      </c>
      <c r="B260" s="3">
        <f>B259+25000</f>
        <v>89900</v>
      </c>
      <c r="C260" s="3">
        <f t="shared" si="28"/>
        <v>7491.666666666667</v>
      </c>
      <c r="D260" s="3">
        <f t="shared" si="28"/>
        <v>624.30555555555554</v>
      </c>
      <c r="E260" s="3">
        <f t="shared" si="22"/>
        <v>464.48333333333335</v>
      </c>
      <c r="F260" s="3">
        <f t="shared" si="23"/>
        <v>108.62916666666668</v>
      </c>
      <c r="G260" s="3">
        <f t="shared" si="24"/>
        <v>307.15833333333336</v>
      </c>
      <c r="H260" s="3">
        <f t="shared" si="25"/>
        <v>5987.0902777777774</v>
      </c>
      <c r="I260" s="6" t="s">
        <v>318</v>
      </c>
      <c r="J260" s="3">
        <v>-241</v>
      </c>
      <c r="K260" s="3">
        <f t="shared" si="26"/>
        <v>598.70902777777781</v>
      </c>
      <c r="L260" s="19">
        <f t="shared" si="27"/>
        <v>5147.3812499999995</v>
      </c>
    </row>
    <row r="261" spans="1:12" x14ac:dyDescent="0.2">
      <c r="A261" t="s">
        <v>120</v>
      </c>
      <c r="B261" s="3">
        <f>151700*1.1</f>
        <v>166870</v>
      </c>
      <c r="C261" s="3">
        <f t="shared" si="28"/>
        <v>13905.833333333334</v>
      </c>
      <c r="D261" s="3">
        <f t="shared" si="28"/>
        <v>1158.8194444444446</v>
      </c>
      <c r="E261" s="3">
        <f t="shared" si="22"/>
        <v>862.16166666666675</v>
      </c>
      <c r="F261" s="3">
        <f t="shared" si="23"/>
        <v>201.63458333333335</v>
      </c>
      <c r="G261" s="3">
        <f t="shared" si="24"/>
        <v>570.13916666666671</v>
      </c>
      <c r="H261" s="3">
        <f t="shared" si="25"/>
        <v>11113.078472222223</v>
      </c>
      <c r="I261" s="6" t="s">
        <v>320</v>
      </c>
      <c r="J261" s="3">
        <v>-1352</v>
      </c>
      <c r="K261" s="3">
        <f t="shared" si="26"/>
        <v>1111.3078472222223</v>
      </c>
      <c r="L261" s="19">
        <f t="shared" si="27"/>
        <v>8649.770625000001</v>
      </c>
    </row>
    <row r="262" spans="1:12" x14ac:dyDescent="0.2">
      <c r="A262" t="s">
        <v>274</v>
      </c>
      <c r="B262" s="3">
        <f>B261+25000</f>
        <v>191870</v>
      </c>
      <c r="C262" s="3">
        <f t="shared" si="28"/>
        <v>15989.166666666666</v>
      </c>
      <c r="D262" s="3">
        <f t="shared" si="28"/>
        <v>1332.4305555555554</v>
      </c>
      <c r="E262" s="3">
        <f t="shared" si="22"/>
        <v>991.32833333333326</v>
      </c>
      <c r="F262" s="3">
        <f t="shared" si="23"/>
        <v>231.84291666666667</v>
      </c>
      <c r="G262" s="3">
        <f t="shared" si="24"/>
        <v>655.55583333333334</v>
      </c>
      <c r="H262" s="3">
        <f t="shared" si="25"/>
        <v>12778.009027777778</v>
      </c>
      <c r="I262" s="6" t="s">
        <v>320</v>
      </c>
      <c r="J262" s="3">
        <v>-1352</v>
      </c>
      <c r="K262" s="3">
        <f t="shared" si="26"/>
        <v>1277.800902777778</v>
      </c>
      <c r="L262" s="19">
        <f t="shared" si="27"/>
        <v>10148.208125000001</v>
      </c>
    </row>
    <row r="263" spans="1:12" x14ac:dyDescent="0.2">
      <c r="A263" s="6" t="s">
        <v>156</v>
      </c>
      <c r="B263" s="3">
        <f>62300*1.1</f>
        <v>68530</v>
      </c>
      <c r="C263" s="3">
        <f t="shared" si="28"/>
        <v>5710.833333333333</v>
      </c>
      <c r="D263" s="3">
        <f t="shared" si="28"/>
        <v>475.90277777777777</v>
      </c>
      <c r="E263" s="3">
        <f t="shared" si="22"/>
        <v>354.07166666666666</v>
      </c>
      <c r="F263" s="3">
        <f t="shared" si="23"/>
        <v>82.807083333333338</v>
      </c>
      <c r="G263" s="3">
        <f t="shared" si="24"/>
        <v>234.14416666666668</v>
      </c>
      <c r="H263" s="3">
        <f t="shared" si="25"/>
        <v>4563.9076388888889</v>
      </c>
      <c r="I263" s="6" t="s">
        <v>320</v>
      </c>
      <c r="J263" s="3">
        <v>-751</v>
      </c>
      <c r="K263" s="3">
        <f t="shared" si="26"/>
        <v>456.3907638888889</v>
      </c>
      <c r="L263" s="19">
        <f t="shared" si="27"/>
        <v>3356.5168749999998</v>
      </c>
    </row>
    <row r="264" spans="1:12" x14ac:dyDescent="0.2">
      <c r="A264" s="6" t="s">
        <v>275</v>
      </c>
      <c r="B264" s="3">
        <f>B263+25000</f>
        <v>93530</v>
      </c>
      <c r="C264" s="3">
        <f t="shared" si="28"/>
        <v>7794.166666666667</v>
      </c>
      <c r="D264" s="3">
        <f t="shared" si="28"/>
        <v>649.51388888888891</v>
      </c>
      <c r="E264" s="3">
        <f t="shared" si="22"/>
        <v>483.23833333333334</v>
      </c>
      <c r="F264" s="3">
        <f t="shared" si="23"/>
        <v>113.01541666666668</v>
      </c>
      <c r="G264" s="3">
        <f t="shared" si="24"/>
        <v>319.56083333333333</v>
      </c>
      <c r="H264" s="3">
        <f t="shared" si="25"/>
        <v>6228.8381944444445</v>
      </c>
      <c r="I264" s="6" t="s">
        <v>320</v>
      </c>
      <c r="J264" s="3">
        <v>-751</v>
      </c>
      <c r="K264" s="3">
        <f t="shared" si="26"/>
        <v>622.8838194444445</v>
      </c>
      <c r="L264" s="19">
        <f t="shared" si="27"/>
        <v>4854.9543750000003</v>
      </c>
    </row>
    <row r="265" spans="1:12" x14ac:dyDescent="0.2">
      <c r="A265" t="s">
        <v>121</v>
      </c>
      <c r="B265" s="3">
        <f>57700*1.1</f>
        <v>63470.000000000007</v>
      </c>
      <c r="C265" s="3">
        <f t="shared" si="28"/>
        <v>5289.166666666667</v>
      </c>
      <c r="D265" s="3">
        <f t="shared" si="28"/>
        <v>440.76388888888891</v>
      </c>
      <c r="E265" s="3">
        <f t="shared" si="22"/>
        <v>327.92833333333334</v>
      </c>
      <c r="F265" s="3">
        <f t="shared" si="23"/>
        <v>76.692916666666676</v>
      </c>
      <c r="G265" s="3">
        <f t="shared" si="24"/>
        <v>216.85583333333335</v>
      </c>
      <c r="H265" s="3">
        <f t="shared" si="25"/>
        <v>4226.9256944444451</v>
      </c>
      <c r="I265" s="6" t="s">
        <v>318</v>
      </c>
      <c r="J265" s="3">
        <v>-241</v>
      </c>
      <c r="K265" s="3">
        <f t="shared" si="26"/>
        <v>422.69256944444453</v>
      </c>
      <c r="L265" s="19">
        <f t="shared" si="27"/>
        <v>3563.2331250000007</v>
      </c>
    </row>
    <row r="266" spans="1:12" x14ac:dyDescent="0.2">
      <c r="A266" t="s">
        <v>276</v>
      </c>
      <c r="B266" s="3">
        <f>B265+25000</f>
        <v>88470</v>
      </c>
      <c r="C266" s="3">
        <f t="shared" si="28"/>
        <v>7372.5</v>
      </c>
      <c r="D266" s="3">
        <f t="shared" si="28"/>
        <v>614.375</v>
      </c>
      <c r="E266" s="3">
        <f t="shared" si="22"/>
        <v>457.09499999999997</v>
      </c>
      <c r="F266" s="3">
        <f t="shared" si="23"/>
        <v>106.90125</v>
      </c>
      <c r="G266" s="3">
        <f t="shared" si="24"/>
        <v>302.27250000000004</v>
      </c>
      <c r="H266" s="3">
        <f t="shared" si="25"/>
        <v>5891.8562499999998</v>
      </c>
      <c r="I266" s="6" t="s">
        <v>318</v>
      </c>
      <c r="J266" s="3">
        <v>-241</v>
      </c>
      <c r="K266" s="3">
        <f t="shared" si="26"/>
        <v>589.18562499999996</v>
      </c>
      <c r="L266" s="19">
        <f t="shared" si="27"/>
        <v>5061.6706249999997</v>
      </c>
    </row>
    <row r="267" spans="1:12" x14ac:dyDescent="0.2">
      <c r="A267" t="s">
        <v>122</v>
      </c>
      <c r="B267" s="3">
        <f>34020*1.1</f>
        <v>37422</v>
      </c>
      <c r="C267" s="3">
        <f t="shared" si="28"/>
        <v>3118.5</v>
      </c>
      <c r="D267" s="3">
        <f t="shared" si="28"/>
        <v>259.875</v>
      </c>
      <c r="E267" s="3">
        <f t="shared" si="22"/>
        <v>193.34700000000001</v>
      </c>
      <c r="F267" s="3">
        <f t="shared" si="23"/>
        <v>45.218250000000005</v>
      </c>
      <c r="G267" s="3">
        <f t="shared" si="24"/>
        <v>127.85850000000001</v>
      </c>
      <c r="H267" s="3">
        <f t="shared" si="25"/>
        <v>2492.2012500000001</v>
      </c>
      <c r="K267" s="3">
        <f t="shared" si="26"/>
        <v>249.22012500000002</v>
      </c>
      <c r="L267" s="19">
        <f t="shared" si="27"/>
        <v>2242.9811250000002</v>
      </c>
    </row>
    <row r="268" spans="1:12" x14ac:dyDescent="0.2">
      <c r="A268" t="s">
        <v>277</v>
      </c>
      <c r="B268" s="3">
        <f>B267+25000</f>
        <v>62422</v>
      </c>
      <c r="C268" s="3">
        <f t="shared" si="28"/>
        <v>5201.833333333333</v>
      </c>
      <c r="D268" s="3">
        <f t="shared" si="28"/>
        <v>433.48611111111109</v>
      </c>
      <c r="E268" s="3">
        <f t="shared" si="22"/>
        <v>322.51366666666667</v>
      </c>
      <c r="F268" s="3">
        <f t="shared" si="23"/>
        <v>75.426583333333326</v>
      </c>
      <c r="G268" s="3">
        <f t="shared" si="24"/>
        <v>213.27516666666665</v>
      </c>
      <c r="H268" s="3">
        <f t="shared" si="25"/>
        <v>4157.1318055555557</v>
      </c>
      <c r="K268" s="3">
        <f t="shared" si="26"/>
        <v>415.7131805555556</v>
      </c>
      <c r="L268" s="19">
        <f t="shared" si="27"/>
        <v>3741.4186250000002</v>
      </c>
    </row>
    <row r="269" spans="1:12" x14ac:dyDescent="0.2">
      <c r="A269" t="s">
        <v>123</v>
      </c>
      <c r="B269" s="3">
        <f>19900*1.1</f>
        <v>21890</v>
      </c>
      <c r="C269" s="3">
        <f t="shared" si="28"/>
        <v>1824.1666666666667</v>
      </c>
      <c r="D269" s="3">
        <f t="shared" si="28"/>
        <v>152.01388888888889</v>
      </c>
      <c r="E269" s="3">
        <f t="shared" si="22"/>
        <v>113.09833333333334</v>
      </c>
      <c r="F269" s="3">
        <f t="shared" si="23"/>
        <v>26.450416666666669</v>
      </c>
      <c r="G269" s="3">
        <f t="shared" si="24"/>
        <v>74.790833333333339</v>
      </c>
      <c r="H269" s="3">
        <f t="shared" si="25"/>
        <v>1457.8131944444447</v>
      </c>
      <c r="K269" s="3">
        <f t="shared" si="26"/>
        <v>145.78131944444448</v>
      </c>
      <c r="L269" s="19">
        <f t="shared" si="27"/>
        <v>1312.0318750000001</v>
      </c>
    </row>
    <row r="270" spans="1:12" x14ac:dyDescent="0.2">
      <c r="A270" t="s">
        <v>278</v>
      </c>
      <c r="B270" s="3">
        <f>B269+25000</f>
        <v>46890</v>
      </c>
      <c r="C270" s="3">
        <f t="shared" si="28"/>
        <v>3907.5</v>
      </c>
      <c r="D270" s="3">
        <f t="shared" si="28"/>
        <v>325.625</v>
      </c>
      <c r="E270" s="3">
        <f t="shared" si="22"/>
        <v>242.26499999999999</v>
      </c>
      <c r="F270" s="3">
        <f t="shared" si="23"/>
        <v>56.658750000000005</v>
      </c>
      <c r="G270" s="3">
        <f t="shared" si="24"/>
        <v>160.20750000000001</v>
      </c>
      <c r="H270" s="3">
        <f t="shared" si="25"/>
        <v>3122.7437500000001</v>
      </c>
      <c r="K270" s="3">
        <f t="shared" si="26"/>
        <v>312.27437500000002</v>
      </c>
      <c r="L270" s="19">
        <f t="shared" si="27"/>
        <v>2810.4693750000001</v>
      </c>
    </row>
    <row r="271" spans="1:12" x14ac:dyDescent="0.2">
      <c r="A271" t="s">
        <v>124</v>
      </c>
      <c r="B271" s="3">
        <f>36910*1.1</f>
        <v>40601</v>
      </c>
      <c r="C271" s="3">
        <f t="shared" si="28"/>
        <v>3383.4166666666665</v>
      </c>
      <c r="D271" s="3">
        <f t="shared" si="28"/>
        <v>281.95138888888886</v>
      </c>
      <c r="E271" s="3">
        <f t="shared" si="22"/>
        <v>209.77183333333332</v>
      </c>
      <c r="F271" s="3">
        <f t="shared" si="23"/>
        <v>49.059541666666668</v>
      </c>
      <c r="G271" s="3">
        <f t="shared" si="24"/>
        <v>138.72008333333332</v>
      </c>
      <c r="H271" s="3">
        <f t="shared" si="25"/>
        <v>2703.9138194444449</v>
      </c>
      <c r="K271" s="3">
        <f t="shared" si="26"/>
        <v>270.3913819444445</v>
      </c>
      <c r="L271" s="19">
        <f t="shared" si="27"/>
        <v>2433.5224375000003</v>
      </c>
    </row>
    <row r="272" spans="1:12" x14ac:dyDescent="0.2">
      <c r="A272" t="s">
        <v>279</v>
      </c>
      <c r="B272" s="3">
        <f>B271+25000</f>
        <v>65601</v>
      </c>
      <c r="C272" s="3">
        <f t="shared" si="28"/>
        <v>5466.75</v>
      </c>
      <c r="D272" s="3">
        <f t="shared" si="28"/>
        <v>455.5625</v>
      </c>
      <c r="E272" s="3">
        <f t="shared" si="22"/>
        <v>338.93849999999998</v>
      </c>
      <c r="F272" s="3">
        <f t="shared" si="23"/>
        <v>79.267875000000004</v>
      </c>
      <c r="G272" s="3">
        <f t="shared" si="24"/>
        <v>224.13675000000001</v>
      </c>
      <c r="H272" s="3">
        <f t="shared" si="25"/>
        <v>4368.8443750000006</v>
      </c>
      <c r="K272" s="3">
        <f t="shared" si="26"/>
        <v>436.8844375000001</v>
      </c>
      <c r="L272" s="19">
        <f t="shared" si="27"/>
        <v>3931.9599375000007</v>
      </c>
    </row>
    <row r="273" spans="1:12" x14ac:dyDescent="0.2">
      <c r="A273" t="s">
        <v>125</v>
      </c>
      <c r="B273" s="3">
        <f>19500*1.1</f>
        <v>21450</v>
      </c>
      <c r="C273" s="3">
        <f t="shared" si="28"/>
        <v>1787.5</v>
      </c>
      <c r="D273" s="3">
        <f t="shared" si="28"/>
        <v>148.95833333333334</v>
      </c>
      <c r="E273" s="3">
        <f t="shared" si="22"/>
        <v>110.825</v>
      </c>
      <c r="F273" s="3">
        <f t="shared" si="23"/>
        <v>25.918750000000003</v>
      </c>
      <c r="G273" s="3">
        <f t="shared" si="24"/>
        <v>73.287500000000009</v>
      </c>
      <c r="H273" s="3">
        <f t="shared" si="25"/>
        <v>1428.5104166666667</v>
      </c>
      <c r="K273" s="3">
        <f t="shared" si="26"/>
        <v>142.85104166666667</v>
      </c>
      <c r="L273" s="19">
        <f t="shared" si="27"/>
        <v>1285.6593750000002</v>
      </c>
    </row>
    <row r="274" spans="1:12" x14ac:dyDescent="0.2">
      <c r="A274" t="s">
        <v>280</v>
      </c>
      <c r="B274" s="3">
        <f>B273+25000</f>
        <v>46450</v>
      </c>
      <c r="C274" s="3">
        <f t="shared" si="28"/>
        <v>3870.8333333333335</v>
      </c>
      <c r="D274" s="3">
        <f t="shared" si="28"/>
        <v>322.56944444444446</v>
      </c>
      <c r="E274" s="3">
        <f t="shared" si="22"/>
        <v>239.99166666666667</v>
      </c>
      <c r="F274" s="3">
        <f t="shared" si="23"/>
        <v>56.127083333333339</v>
      </c>
      <c r="G274" s="3">
        <f t="shared" si="24"/>
        <v>158.70416666666668</v>
      </c>
      <c r="H274" s="3">
        <f t="shared" si="25"/>
        <v>3093.4409722222222</v>
      </c>
      <c r="K274" s="3">
        <f t="shared" si="26"/>
        <v>309.34409722222222</v>
      </c>
      <c r="L274" s="19">
        <f t="shared" si="27"/>
        <v>2784.0968750000002</v>
      </c>
    </row>
    <row r="275" spans="1:12" x14ac:dyDescent="0.2">
      <c r="A275" t="s">
        <v>126</v>
      </c>
      <c r="B275" s="3">
        <f>51600*1.1</f>
        <v>56760.000000000007</v>
      </c>
      <c r="C275" s="3">
        <f t="shared" si="28"/>
        <v>4730.0000000000009</v>
      </c>
      <c r="D275" s="3">
        <f t="shared" si="28"/>
        <v>394.16666666666674</v>
      </c>
      <c r="E275" s="3">
        <f t="shared" si="22"/>
        <v>293.26000000000005</v>
      </c>
      <c r="F275" s="3">
        <f t="shared" si="23"/>
        <v>68.585000000000022</v>
      </c>
      <c r="G275" s="3">
        <f t="shared" si="24"/>
        <v>193.93000000000004</v>
      </c>
      <c r="H275" s="3">
        <f t="shared" si="25"/>
        <v>3780.0583333333338</v>
      </c>
      <c r="I275" s="6" t="s">
        <v>318</v>
      </c>
      <c r="J275" s="3">
        <v>-241</v>
      </c>
      <c r="K275" s="3">
        <f t="shared" si="26"/>
        <v>378.00583333333338</v>
      </c>
      <c r="L275" s="19">
        <f t="shared" si="27"/>
        <v>3161.0525000000007</v>
      </c>
    </row>
    <row r="276" spans="1:12" x14ac:dyDescent="0.2">
      <c r="A276" t="s">
        <v>281</v>
      </c>
      <c r="B276" s="3">
        <f>B275+25000</f>
        <v>81760</v>
      </c>
      <c r="C276" s="3">
        <f t="shared" si="28"/>
        <v>6813.333333333333</v>
      </c>
      <c r="D276" s="3">
        <f t="shared" si="28"/>
        <v>567.77777777777771</v>
      </c>
      <c r="E276" s="3">
        <f t="shared" si="22"/>
        <v>422.42666666666662</v>
      </c>
      <c r="F276" s="3">
        <f t="shared" si="23"/>
        <v>98.793333333333337</v>
      </c>
      <c r="G276" s="3">
        <f t="shared" si="24"/>
        <v>279.34666666666669</v>
      </c>
      <c r="H276" s="3">
        <f t="shared" si="25"/>
        <v>5444.98888888889</v>
      </c>
      <c r="I276" s="6" t="s">
        <v>318</v>
      </c>
      <c r="J276" s="3">
        <v>-241</v>
      </c>
      <c r="K276" s="3">
        <f t="shared" si="26"/>
        <v>544.49888888888904</v>
      </c>
      <c r="L276" s="19">
        <f t="shared" si="27"/>
        <v>4659.4900000000007</v>
      </c>
    </row>
    <row r="277" spans="1:12" x14ac:dyDescent="0.2">
      <c r="A277" t="s">
        <v>127</v>
      </c>
      <c r="B277" s="3">
        <f>29800*1.1</f>
        <v>32780</v>
      </c>
      <c r="C277" s="3">
        <f t="shared" si="28"/>
        <v>2731.6666666666665</v>
      </c>
      <c r="D277" s="3">
        <f t="shared" si="28"/>
        <v>227.63888888888889</v>
      </c>
      <c r="E277" s="3">
        <f t="shared" si="22"/>
        <v>169.36333333333332</v>
      </c>
      <c r="F277" s="3">
        <f t="shared" si="23"/>
        <v>39.609166666666667</v>
      </c>
      <c r="G277" s="3">
        <f t="shared" si="24"/>
        <v>111.99833333333333</v>
      </c>
      <c r="H277" s="3">
        <f t="shared" si="25"/>
        <v>2183.0569444444445</v>
      </c>
      <c r="I277" s="6" t="s">
        <v>318</v>
      </c>
      <c r="J277" s="3">
        <v>-241</v>
      </c>
      <c r="K277" s="3">
        <f t="shared" si="26"/>
        <v>218.30569444444447</v>
      </c>
      <c r="L277" s="19">
        <f t="shared" si="27"/>
        <v>1723.75125</v>
      </c>
    </row>
    <row r="278" spans="1:12" x14ac:dyDescent="0.2">
      <c r="A278" t="s">
        <v>282</v>
      </c>
      <c r="B278" s="3">
        <f>B277+25000</f>
        <v>57780</v>
      </c>
      <c r="C278" s="3">
        <f t="shared" si="28"/>
        <v>4815</v>
      </c>
      <c r="D278" s="3">
        <f t="shared" si="28"/>
        <v>401.25</v>
      </c>
      <c r="E278" s="3">
        <f t="shared" si="22"/>
        <v>298.52999999999997</v>
      </c>
      <c r="F278" s="3">
        <f t="shared" si="23"/>
        <v>69.81750000000001</v>
      </c>
      <c r="G278" s="3">
        <f t="shared" si="24"/>
        <v>197.41500000000002</v>
      </c>
      <c r="H278" s="3">
        <f t="shared" si="25"/>
        <v>3847.9875000000002</v>
      </c>
      <c r="I278" s="6" t="s">
        <v>318</v>
      </c>
      <c r="J278" s="3">
        <v>-241</v>
      </c>
      <c r="K278" s="3">
        <f t="shared" si="26"/>
        <v>384.79875000000004</v>
      </c>
      <c r="L278" s="19">
        <f t="shared" si="27"/>
        <v>3222.1887500000003</v>
      </c>
    </row>
    <row r="279" spans="1:12" x14ac:dyDescent="0.2">
      <c r="A279" t="s">
        <v>128</v>
      </c>
      <c r="B279" s="3">
        <f>23520*1.1</f>
        <v>25872.000000000004</v>
      </c>
      <c r="C279" s="3">
        <f t="shared" si="28"/>
        <v>2156.0000000000005</v>
      </c>
      <c r="D279" s="3">
        <f t="shared" si="28"/>
        <v>179.66666666666671</v>
      </c>
      <c r="E279" s="3">
        <f t="shared" si="22"/>
        <v>133.67200000000003</v>
      </c>
      <c r="F279" s="3">
        <f t="shared" si="23"/>
        <v>31.262000000000008</v>
      </c>
      <c r="G279" s="3">
        <f t="shared" si="24"/>
        <v>88.396000000000029</v>
      </c>
      <c r="H279" s="3">
        <f t="shared" si="25"/>
        <v>1723.0033333333338</v>
      </c>
      <c r="K279" s="3">
        <f t="shared" si="26"/>
        <v>172.30033333333338</v>
      </c>
      <c r="L279" s="19">
        <f t="shared" si="27"/>
        <v>1550.7030000000004</v>
      </c>
    </row>
    <row r="280" spans="1:12" x14ac:dyDescent="0.2">
      <c r="A280" t="s">
        <v>283</v>
      </c>
      <c r="B280" s="3">
        <f>B279+25000</f>
        <v>50872</v>
      </c>
      <c r="C280" s="3">
        <f t="shared" si="28"/>
        <v>4239.333333333333</v>
      </c>
      <c r="D280" s="3">
        <f t="shared" si="28"/>
        <v>353.27777777777777</v>
      </c>
      <c r="E280" s="3">
        <f t="shared" si="22"/>
        <v>262.83866666666665</v>
      </c>
      <c r="F280" s="3">
        <f t="shared" si="23"/>
        <v>61.470333333333329</v>
      </c>
      <c r="G280" s="3">
        <f t="shared" si="24"/>
        <v>173.81266666666667</v>
      </c>
      <c r="H280" s="3">
        <f t="shared" si="25"/>
        <v>3387.9338888888888</v>
      </c>
      <c r="K280" s="3">
        <f t="shared" si="26"/>
        <v>338.7933888888889</v>
      </c>
      <c r="L280" s="19">
        <f t="shared" si="27"/>
        <v>3049.1405</v>
      </c>
    </row>
    <row r="281" spans="1:12" x14ac:dyDescent="0.2">
      <c r="A281" t="s">
        <v>129</v>
      </c>
      <c r="B281" s="3">
        <f>34100*1.1</f>
        <v>37510</v>
      </c>
      <c r="C281" s="3">
        <f t="shared" si="28"/>
        <v>3125.8333333333335</v>
      </c>
      <c r="D281" s="3">
        <f t="shared" si="28"/>
        <v>260.48611111111114</v>
      </c>
      <c r="E281" s="3">
        <f t="shared" si="22"/>
        <v>193.80166666666668</v>
      </c>
      <c r="F281" s="3">
        <f t="shared" si="23"/>
        <v>45.324583333333337</v>
      </c>
      <c r="G281" s="3">
        <f t="shared" si="24"/>
        <v>128.15916666666669</v>
      </c>
      <c r="H281" s="3">
        <f t="shared" si="25"/>
        <v>2498.0618055555551</v>
      </c>
      <c r="I281" s="6" t="s">
        <v>318</v>
      </c>
      <c r="J281" s="3">
        <v>-241</v>
      </c>
      <c r="K281" s="3">
        <f t="shared" si="26"/>
        <v>249.80618055555553</v>
      </c>
      <c r="L281" s="19">
        <f t="shared" si="27"/>
        <v>2007.2556249999996</v>
      </c>
    </row>
    <row r="282" spans="1:12" x14ac:dyDescent="0.2">
      <c r="A282" t="s">
        <v>284</v>
      </c>
      <c r="B282" s="3">
        <f>B281+25000</f>
        <v>62510</v>
      </c>
      <c r="C282" s="3">
        <f t="shared" si="28"/>
        <v>5209.166666666667</v>
      </c>
      <c r="D282" s="3">
        <f t="shared" si="28"/>
        <v>434.09722222222223</v>
      </c>
      <c r="E282" s="3">
        <f t="shared" si="22"/>
        <v>322.96833333333336</v>
      </c>
      <c r="F282" s="3">
        <f t="shared" si="23"/>
        <v>75.532916666666679</v>
      </c>
      <c r="G282" s="3">
        <f t="shared" si="24"/>
        <v>213.57583333333335</v>
      </c>
      <c r="H282" s="3">
        <f t="shared" si="25"/>
        <v>4162.9923611111108</v>
      </c>
      <c r="I282" s="6" t="s">
        <v>318</v>
      </c>
      <c r="J282" s="3">
        <v>-241</v>
      </c>
      <c r="K282" s="3">
        <f t="shared" si="26"/>
        <v>416.2992361111111</v>
      </c>
      <c r="L282" s="19">
        <f t="shared" si="27"/>
        <v>3505.6931249999998</v>
      </c>
    </row>
    <row r="283" spans="1:12" x14ac:dyDescent="0.2">
      <c r="A283" t="s">
        <v>130</v>
      </c>
      <c r="B283" s="3">
        <f>42500*1.1</f>
        <v>46750.000000000007</v>
      </c>
      <c r="C283" s="3">
        <f t="shared" si="28"/>
        <v>3895.8333333333339</v>
      </c>
      <c r="D283" s="3">
        <f t="shared" si="28"/>
        <v>324.65277777777783</v>
      </c>
      <c r="E283" s="3">
        <f t="shared" si="22"/>
        <v>241.54166666666671</v>
      </c>
      <c r="F283" s="3">
        <f t="shared" si="23"/>
        <v>56.489583333333343</v>
      </c>
      <c r="G283" s="3">
        <f t="shared" si="24"/>
        <v>159.72916666666669</v>
      </c>
      <c r="H283" s="3">
        <f t="shared" si="25"/>
        <v>3113.4201388888896</v>
      </c>
      <c r="K283" s="3">
        <f t="shared" si="26"/>
        <v>311.34201388888897</v>
      </c>
      <c r="L283" s="19">
        <f t="shared" si="27"/>
        <v>2802.0781250000005</v>
      </c>
    </row>
    <row r="284" spans="1:12" x14ac:dyDescent="0.2">
      <c r="A284" t="s">
        <v>285</v>
      </c>
      <c r="B284" s="3">
        <f>B283+25000</f>
        <v>71750</v>
      </c>
      <c r="C284" s="3">
        <f t="shared" si="28"/>
        <v>5979.166666666667</v>
      </c>
      <c r="D284" s="3">
        <f t="shared" si="28"/>
        <v>498.26388888888891</v>
      </c>
      <c r="E284" s="3">
        <f t="shared" ref="E284:E324" si="29">C284*0.062</f>
        <v>370.70833333333337</v>
      </c>
      <c r="F284" s="3">
        <f t="shared" ref="F284:F324" si="30">C284*0.0145</f>
        <v>86.697916666666671</v>
      </c>
      <c r="G284" s="3">
        <f t="shared" ref="G284:G324" si="31">C284*0.041</f>
        <v>245.14583333333334</v>
      </c>
      <c r="H284" s="3">
        <f t="shared" ref="H284:H324" si="32">C284-D284-E284-F284-G284</f>
        <v>4778.3506944444453</v>
      </c>
      <c r="K284" s="3">
        <f t="shared" ref="K284:K324" si="33">IF((H284*0.1)&gt;50,H284*0.1,50)</f>
        <v>477.83506944444457</v>
      </c>
      <c r="L284" s="19">
        <f t="shared" ref="L284:L324" si="34">H284+J284-K284</f>
        <v>4300.5156250000009</v>
      </c>
    </row>
    <row r="285" spans="1:12" x14ac:dyDescent="0.2">
      <c r="A285" t="s">
        <v>131</v>
      </c>
      <c r="B285" s="3">
        <f>22500*1.1</f>
        <v>24750.000000000004</v>
      </c>
      <c r="C285" s="3">
        <f t="shared" ref="C285:D324" si="35">B285/12</f>
        <v>2062.5000000000005</v>
      </c>
      <c r="D285" s="3">
        <f t="shared" si="35"/>
        <v>171.87500000000003</v>
      </c>
      <c r="E285" s="3">
        <f t="shared" si="29"/>
        <v>127.87500000000003</v>
      </c>
      <c r="F285" s="3">
        <f t="shared" si="30"/>
        <v>29.906250000000007</v>
      </c>
      <c r="G285" s="3">
        <f t="shared" si="31"/>
        <v>84.562500000000028</v>
      </c>
      <c r="H285" s="3">
        <f t="shared" si="32"/>
        <v>1648.2812500000005</v>
      </c>
      <c r="K285" s="3">
        <f t="shared" si="33"/>
        <v>164.82812500000006</v>
      </c>
      <c r="L285" s="19">
        <f t="shared" si="34"/>
        <v>1483.4531250000005</v>
      </c>
    </row>
    <row r="286" spans="1:12" x14ac:dyDescent="0.2">
      <c r="A286" t="s">
        <v>286</v>
      </c>
      <c r="B286" s="3">
        <f>B285+25000</f>
        <v>49750</v>
      </c>
      <c r="C286" s="3">
        <f t="shared" si="35"/>
        <v>4145.833333333333</v>
      </c>
      <c r="D286" s="3">
        <f t="shared" si="35"/>
        <v>345.48611111111109</v>
      </c>
      <c r="E286" s="3">
        <f t="shared" si="29"/>
        <v>257.04166666666663</v>
      </c>
      <c r="F286" s="3">
        <f t="shared" si="30"/>
        <v>60.114583333333329</v>
      </c>
      <c r="G286" s="3">
        <f t="shared" si="31"/>
        <v>169.97916666666666</v>
      </c>
      <c r="H286" s="3">
        <f t="shared" si="32"/>
        <v>3313.2118055555552</v>
      </c>
      <c r="K286" s="3">
        <f t="shared" si="33"/>
        <v>331.32118055555554</v>
      </c>
      <c r="L286" s="19">
        <f t="shared" si="34"/>
        <v>2981.8906249999995</v>
      </c>
    </row>
    <row r="287" spans="1:12" x14ac:dyDescent="0.2">
      <c r="A287" t="s">
        <v>132</v>
      </c>
      <c r="B287" s="3">
        <f>21600*1.1</f>
        <v>23760.000000000004</v>
      </c>
      <c r="C287" s="3">
        <f t="shared" si="35"/>
        <v>1980.0000000000002</v>
      </c>
      <c r="D287" s="3">
        <f t="shared" si="35"/>
        <v>165.00000000000003</v>
      </c>
      <c r="E287" s="3">
        <f t="shared" si="29"/>
        <v>122.76000000000002</v>
      </c>
      <c r="F287" s="3">
        <f t="shared" si="30"/>
        <v>28.710000000000004</v>
      </c>
      <c r="G287" s="3">
        <f t="shared" si="31"/>
        <v>81.180000000000007</v>
      </c>
      <c r="H287" s="3">
        <f t="shared" si="32"/>
        <v>1582.3500000000001</v>
      </c>
      <c r="K287" s="3">
        <f t="shared" si="33"/>
        <v>158.23500000000001</v>
      </c>
      <c r="L287" s="19">
        <f t="shared" si="34"/>
        <v>1424.1150000000002</v>
      </c>
    </row>
    <row r="288" spans="1:12" x14ac:dyDescent="0.2">
      <c r="A288" t="s">
        <v>287</v>
      </c>
      <c r="B288" s="3">
        <f>B287+25000</f>
        <v>48760</v>
      </c>
      <c r="C288" s="3">
        <f t="shared" si="35"/>
        <v>4063.3333333333335</v>
      </c>
      <c r="D288" s="3">
        <f t="shared" si="35"/>
        <v>338.61111111111114</v>
      </c>
      <c r="E288" s="3">
        <f t="shared" si="29"/>
        <v>251.92666666666668</v>
      </c>
      <c r="F288" s="3">
        <f t="shared" si="30"/>
        <v>58.918333333333337</v>
      </c>
      <c r="G288" s="3">
        <f t="shared" si="31"/>
        <v>166.59666666666669</v>
      </c>
      <c r="H288" s="3">
        <f t="shared" si="32"/>
        <v>3247.2805555555551</v>
      </c>
      <c r="K288" s="3">
        <f t="shared" si="33"/>
        <v>324.72805555555556</v>
      </c>
      <c r="L288" s="19">
        <f t="shared" si="34"/>
        <v>2922.5524999999998</v>
      </c>
    </row>
    <row r="289" spans="1:12" x14ac:dyDescent="0.2">
      <c r="A289" t="s">
        <v>133</v>
      </c>
      <c r="B289" s="3">
        <f>46200*1.1</f>
        <v>50820.000000000007</v>
      </c>
      <c r="C289" s="3">
        <f t="shared" si="35"/>
        <v>4235.0000000000009</v>
      </c>
      <c r="D289" s="3">
        <f t="shared" si="35"/>
        <v>352.91666666666674</v>
      </c>
      <c r="E289" s="3">
        <f t="shared" si="29"/>
        <v>262.57000000000005</v>
      </c>
      <c r="F289" s="3">
        <f t="shared" si="30"/>
        <v>61.407500000000013</v>
      </c>
      <c r="G289" s="3">
        <f t="shared" si="31"/>
        <v>173.63500000000005</v>
      </c>
      <c r="H289" s="3">
        <f t="shared" si="32"/>
        <v>3384.4708333333338</v>
      </c>
      <c r="K289" s="3">
        <f t="shared" si="33"/>
        <v>338.44708333333341</v>
      </c>
      <c r="L289" s="19">
        <f t="shared" si="34"/>
        <v>3046.0237500000003</v>
      </c>
    </row>
    <row r="290" spans="1:12" x14ac:dyDescent="0.2">
      <c r="A290" t="s">
        <v>288</v>
      </c>
      <c r="B290" s="3">
        <f>B289+25000</f>
        <v>75820</v>
      </c>
      <c r="C290" s="3">
        <f t="shared" si="35"/>
        <v>6318.333333333333</v>
      </c>
      <c r="D290" s="3">
        <f t="shared" si="35"/>
        <v>526.52777777777771</v>
      </c>
      <c r="E290" s="3">
        <f t="shared" si="29"/>
        <v>391.73666666666662</v>
      </c>
      <c r="F290" s="3">
        <f t="shared" si="30"/>
        <v>91.615833333333327</v>
      </c>
      <c r="G290" s="3">
        <f t="shared" si="31"/>
        <v>259.05166666666668</v>
      </c>
      <c r="H290" s="3">
        <f t="shared" si="32"/>
        <v>5049.4013888888894</v>
      </c>
      <c r="K290" s="3">
        <f t="shared" si="33"/>
        <v>504.94013888888895</v>
      </c>
      <c r="L290" s="19">
        <f t="shared" si="34"/>
        <v>4544.4612500000003</v>
      </c>
    </row>
    <row r="291" spans="1:12" x14ac:dyDescent="0.2">
      <c r="A291" t="s">
        <v>134</v>
      </c>
      <c r="B291" s="3">
        <f>32400*1.1</f>
        <v>35640</v>
      </c>
      <c r="C291" s="3">
        <f t="shared" si="35"/>
        <v>2970</v>
      </c>
      <c r="D291" s="3">
        <f t="shared" si="35"/>
        <v>247.5</v>
      </c>
      <c r="E291" s="3">
        <f t="shared" si="29"/>
        <v>184.14</v>
      </c>
      <c r="F291" s="3">
        <f t="shared" si="30"/>
        <v>43.065000000000005</v>
      </c>
      <c r="G291" s="3">
        <f t="shared" si="31"/>
        <v>121.77000000000001</v>
      </c>
      <c r="H291" s="3">
        <f t="shared" si="32"/>
        <v>2373.5250000000001</v>
      </c>
      <c r="I291" s="6" t="s">
        <v>318</v>
      </c>
      <c r="J291" s="3">
        <v>-241</v>
      </c>
      <c r="K291" s="3">
        <f t="shared" si="33"/>
        <v>237.35250000000002</v>
      </c>
      <c r="L291" s="19">
        <f t="shared" si="34"/>
        <v>1895.1725000000001</v>
      </c>
    </row>
    <row r="292" spans="1:12" x14ac:dyDescent="0.2">
      <c r="A292" t="s">
        <v>289</v>
      </c>
      <c r="B292" s="3">
        <f>B291+25000</f>
        <v>60640</v>
      </c>
      <c r="C292" s="3">
        <f t="shared" si="35"/>
        <v>5053.333333333333</v>
      </c>
      <c r="D292" s="3">
        <f t="shared" si="35"/>
        <v>421.11111111111109</v>
      </c>
      <c r="E292" s="3">
        <f t="shared" si="29"/>
        <v>313.30666666666667</v>
      </c>
      <c r="F292" s="3">
        <f t="shared" si="30"/>
        <v>73.273333333333326</v>
      </c>
      <c r="G292" s="3">
        <f t="shared" si="31"/>
        <v>207.18666666666667</v>
      </c>
      <c r="H292" s="3">
        <f t="shared" si="32"/>
        <v>4038.4555555555553</v>
      </c>
      <c r="I292" s="6" t="s">
        <v>318</v>
      </c>
      <c r="J292" s="3">
        <v>-241</v>
      </c>
      <c r="K292" s="3">
        <f t="shared" si="33"/>
        <v>403.84555555555556</v>
      </c>
      <c r="L292" s="19">
        <f t="shared" si="34"/>
        <v>3393.6099999999997</v>
      </c>
    </row>
    <row r="293" spans="1:12" x14ac:dyDescent="0.2">
      <c r="A293" t="s">
        <v>135</v>
      </c>
      <c r="B293" s="3">
        <f>50900*1.1</f>
        <v>55990.000000000007</v>
      </c>
      <c r="C293" s="3">
        <f t="shared" si="35"/>
        <v>4665.8333333333339</v>
      </c>
      <c r="D293" s="3">
        <f t="shared" si="35"/>
        <v>388.81944444444451</v>
      </c>
      <c r="E293" s="3">
        <f t="shared" si="29"/>
        <v>289.28166666666669</v>
      </c>
      <c r="F293" s="3">
        <f t="shared" si="30"/>
        <v>67.654583333333349</v>
      </c>
      <c r="G293" s="3">
        <f t="shared" si="31"/>
        <v>191.29916666666671</v>
      </c>
      <c r="H293" s="3">
        <f t="shared" si="32"/>
        <v>3728.7784722222227</v>
      </c>
      <c r="I293" s="6" t="s">
        <v>320</v>
      </c>
      <c r="J293" s="3">
        <v>-751</v>
      </c>
      <c r="K293" s="3">
        <f t="shared" si="33"/>
        <v>372.87784722222227</v>
      </c>
      <c r="L293" s="19">
        <f t="shared" si="34"/>
        <v>2604.9006250000002</v>
      </c>
    </row>
    <row r="294" spans="1:12" x14ac:dyDescent="0.2">
      <c r="A294" t="s">
        <v>290</v>
      </c>
      <c r="B294" s="3">
        <f>B293+25000</f>
        <v>80990</v>
      </c>
      <c r="C294" s="3">
        <f t="shared" si="35"/>
        <v>6749.166666666667</v>
      </c>
      <c r="D294" s="3">
        <f t="shared" si="35"/>
        <v>562.43055555555554</v>
      </c>
      <c r="E294" s="3">
        <f t="shared" si="29"/>
        <v>418.44833333333332</v>
      </c>
      <c r="F294" s="3">
        <f t="shared" si="30"/>
        <v>97.862916666666678</v>
      </c>
      <c r="G294" s="3">
        <f t="shared" si="31"/>
        <v>276.71583333333336</v>
      </c>
      <c r="H294" s="3">
        <f t="shared" si="32"/>
        <v>5393.709027777777</v>
      </c>
      <c r="I294" s="6" t="s">
        <v>320</v>
      </c>
      <c r="J294" s="3">
        <v>-751</v>
      </c>
      <c r="K294" s="3">
        <f t="shared" si="33"/>
        <v>539.3709027777777</v>
      </c>
      <c r="L294" s="19">
        <f t="shared" si="34"/>
        <v>4103.3381249999993</v>
      </c>
    </row>
    <row r="295" spans="1:12" x14ac:dyDescent="0.2">
      <c r="A295" t="s">
        <v>136</v>
      </c>
      <c r="B295" s="3">
        <f>40430*1.1</f>
        <v>44473</v>
      </c>
      <c r="C295" s="3">
        <f t="shared" si="35"/>
        <v>3706.0833333333335</v>
      </c>
      <c r="D295" s="3">
        <f t="shared" si="35"/>
        <v>308.84027777777777</v>
      </c>
      <c r="E295" s="3">
        <f t="shared" si="29"/>
        <v>229.77716666666669</v>
      </c>
      <c r="F295" s="3">
        <f t="shared" si="30"/>
        <v>53.73820833333334</v>
      </c>
      <c r="G295" s="3">
        <f t="shared" si="31"/>
        <v>151.94941666666668</v>
      </c>
      <c r="H295" s="3">
        <f t="shared" si="32"/>
        <v>2961.7782638888889</v>
      </c>
      <c r="I295" s="6" t="s">
        <v>318</v>
      </c>
      <c r="J295" s="3">
        <v>-241</v>
      </c>
      <c r="K295" s="3">
        <f t="shared" si="33"/>
        <v>296.17782638888889</v>
      </c>
      <c r="L295" s="19">
        <f t="shared" si="34"/>
        <v>2424.6004375000002</v>
      </c>
    </row>
    <row r="296" spans="1:12" x14ac:dyDescent="0.2">
      <c r="A296" t="s">
        <v>291</v>
      </c>
      <c r="B296" s="3">
        <f>B295+25000</f>
        <v>69473</v>
      </c>
      <c r="C296" s="3">
        <f t="shared" si="35"/>
        <v>5789.416666666667</v>
      </c>
      <c r="D296" s="3">
        <f t="shared" si="35"/>
        <v>482.45138888888891</v>
      </c>
      <c r="E296" s="3">
        <f t="shared" si="29"/>
        <v>358.94383333333337</v>
      </c>
      <c r="F296" s="3">
        <f t="shared" si="30"/>
        <v>83.946541666666675</v>
      </c>
      <c r="G296" s="3">
        <f t="shared" si="31"/>
        <v>237.36608333333336</v>
      </c>
      <c r="H296" s="3">
        <f t="shared" si="32"/>
        <v>4626.708819444445</v>
      </c>
      <c r="I296" s="6" t="s">
        <v>318</v>
      </c>
      <c r="J296" s="3">
        <v>-241</v>
      </c>
      <c r="K296" s="3">
        <f t="shared" si="33"/>
        <v>462.67088194444455</v>
      </c>
      <c r="L296" s="19">
        <f t="shared" si="34"/>
        <v>3923.0379375000002</v>
      </c>
    </row>
    <row r="297" spans="1:12" x14ac:dyDescent="0.2">
      <c r="A297" t="s">
        <v>137</v>
      </c>
      <c r="B297" s="3">
        <f>25100*1.1</f>
        <v>27610.000000000004</v>
      </c>
      <c r="C297" s="3">
        <f t="shared" si="35"/>
        <v>2300.8333333333335</v>
      </c>
      <c r="D297" s="3">
        <f t="shared" si="35"/>
        <v>191.73611111111111</v>
      </c>
      <c r="E297" s="3">
        <f t="shared" si="29"/>
        <v>142.65166666666667</v>
      </c>
      <c r="F297" s="3">
        <f t="shared" si="30"/>
        <v>33.362083333333338</v>
      </c>
      <c r="G297" s="3">
        <f t="shared" si="31"/>
        <v>94.334166666666675</v>
      </c>
      <c r="H297" s="3">
        <f t="shared" si="32"/>
        <v>1838.7493055555553</v>
      </c>
      <c r="I297" s="6" t="s">
        <v>318</v>
      </c>
      <c r="J297" s="3">
        <v>-241</v>
      </c>
      <c r="K297" s="3">
        <f t="shared" si="33"/>
        <v>183.87493055555555</v>
      </c>
      <c r="L297" s="19">
        <f t="shared" si="34"/>
        <v>1413.8743749999999</v>
      </c>
    </row>
    <row r="298" spans="1:12" x14ac:dyDescent="0.2">
      <c r="A298" t="s">
        <v>292</v>
      </c>
      <c r="B298" s="3">
        <f>B297+25000</f>
        <v>52610</v>
      </c>
      <c r="C298" s="3">
        <f t="shared" si="35"/>
        <v>4384.166666666667</v>
      </c>
      <c r="D298" s="3">
        <f t="shared" si="35"/>
        <v>365.34722222222223</v>
      </c>
      <c r="E298" s="3">
        <f t="shared" si="29"/>
        <v>271.81833333333333</v>
      </c>
      <c r="F298" s="3">
        <f t="shared" si="30"/>
        <v>63.570416666666674</v>
      </c>
      <c r="G298" s="3">
        <f t="shared" si="31"/>
        <v>179.75083333333336</v>
      </c>
      <c r="H298" s="3">
        <f t="shared" si="32"/>
        <v>3503.6798611111117</v>
      </c>
      <c r="I298" s="6" t="s">
        <v>318</v>
      </c>
      <c r="J298" s="3">
        <v>-241</v>
      </c>
      <c r="K298" s="3">
        <f t="shared" si="33"/>
        <v>350.36798611111118</v>
      </c>
      <c r="L298" s="19">
        <f t="shared" si="34"/>
        <v>2912.3118750000003</v>
      </c>
    </row>
    <row r="299" spans="1:12" x14ac:dyDescent="0.2">
      <c r="A299" t="s">
        <v>138</v>
      </c>
      <c r="B299" s="3">
        <f>16500*1.1</f>
        <v>18150</v>
      </c>
      <c r="C299" s="3">
        <f t="shared" si="35"/>
        <v>1512.5</v>
      </c>
      <c r="D299" s="3">
        <f t="shared" si="35"/>
        <v>126.04166666666667</v>
      </c>
      <c r="E299" s="3">
        <f t="shared" si="29"/>
        <v>93.775000000000006</v>
      </c>
      <c r="F299" s="3">
        <f t="shared" si="30"/>
        <v>21.931250000000002</v>
      </c>
      <c r="G299" s="3">
        <f t="shared" si="31"/>
        <v>62.012500000000003</v>
      </c>
      <c r="H299" s="3">
        <f t="shared" si="32"/>
        <v>1208.739583333333</v>
      </c>
      <c r="K299" s="3">
        <f t="shared" si="33"/>
        <v>120.87395833333331</v>
      </c>
      <c r="L299" s="19">
        <f t="shared" si="34"/>
        <v>1087.8656249999997</v>
      </c>
    </row>
    <row r="300" spans="1:12" x14ac:dyDescent="0.2">
      <c r="A300" t="s">
        <v>293</v>
      </c>
      <c r="B300" s="3">
        <f>B299+25000</f>
        <v>43150</v>
      </c>
      <c r="C300" s="3">
        <f t="shared" si="35"/>
        <v>3595.8333333333335</v>
      </c>
      <c r="D300" s="3">
        <f t="shared" si="35"/>
        <v>299.65277777777777</v>
      </c>
      <c r="E300" s="3">
        <f t="shared" si="29"/>
        <v>222.94166666666666</v>
      </c>
      <c r="F300" s="3">
        <f t="shared" si="30"/>
        <v>52.139583333333341</v>
      </c>
      <c r="G300" s="3">
        <f t="shared" si="31"/>
        <v>147.42916666666667</v>
      </c>
      <c r="H300" s="3">
        <f t="shared" si="32"/>
        <v>2873.6701388888891</v>
      </c>
      <c r="K300" s="3">
        <f t="shared" si="33"/>
        <v>287.36701388888895</v>
      </c>
      <c r="L300" s="19">
        <f t="shared" si="34"/>
        <v>2586.3031250000004</v>
      </c>
    </row>
    <row r="301" spans="1:12" x14ac:dyDescent="0.2">
      <c r="A301" t="s">
        <v>139</v>
      </c>
      <c r="B301" s="3">
        <f>16500*1.1</f>
        <v>18150</v>
      </c>
      <c r="C301" s="3">
        <f t="shared" si="35"/>
        <v>1512.5</v>
      </c>
      <c r="D301" s="3">
        <f t="shared" si="35"/>
        <v>126.04166666666667</v>
      </c>
      <c r="E301" s="3">
        <f t="shared" si="29"/>
        <v>93.775000000000006</v>
      </c>
      <c r="F301" s="3">
        <f t="shared" si="30"/>
        <v>21.931250000000002</v>
      </c>
      <c r="G301" s="3">
        <f t="shared" si="31"/>
        <v>62.012500000000003</v>
      </c>
      <c r="H301" s="3">
        <f t="shared" si="32"/>
        <v>1208.739583333333</v>
      </c>
      <c r="K301" s="3">
        <f t="shared" si="33"/>
        <v>120.87395833333331</v>
      </c>
      <c r="L301" s="19">
        <f t="shared" si="34"/>
        <v>1087.8656249999997</v>
      </c>
    </row>
    <row r="302" spans="1:12" x14ac:dyDescent="0.2">
      <c r="A302" t="s">
        <v>294</v>
      </c>
      <c r="B302" s="3">
        <f>B301+25000</f>
        <v>43150</v>
      </c>
      <c r="C302" s="3">
        <f t="shared" si="35"/>
        <v>3595.8333333333335</v>
      </c>
      <c r="D302" s="3">
        <f t="shared" si="35"/>
        <v>299.65277777777777</v>
      </c>
      <c r="E302" s="3">
        <f t="shared" si="29"/>
        <v>222.94166666666666</v>
      </c>
      <c r="F302" s="3">
        <f t="shared" si="30"/>
        <v>52.139583333333341</v>
      </c>
      <c r="G302" s="3">
        <f t="shared" si="31"/>
        <v>147.42916666666667</v>
      </c>
      <c r="H302" s="3">
        <f t="shared" si="32"/>
        <v>2873.6701388888891</v>
      </c>
      <c r="K302" s="3">
        <f t="shared" si="33"/>
        <v>287.36701388888895</v>
      </c>
      <c r="L302" s="19">
        <f t="shared" si="34"/>
        <v>2586.3031250000004</v>
      </c>
    </row>
    <row r="303" spans="1:12" x14ac:dyDescent="0.2">
      <c r="A303" t="s">
        <v>140</v>
      </c>
      <c r="B303" s="3">
        <f>19400*1.1</f>
        <v>21340</v>
      </c>
      <c r="C303" s="3">
        <f t="shared" si="35"/>
        <v>1778.3333333333333</v>
      </c>
      <c r="D303" s="3">
        <f t="shared" si="35"/>
        <v>148.19444444444443</v>
      </c>
      <c r="E303" s="3">
        <f t="shared" si="29"/>
        <v>110.25666666666666</v>
      </c>
      <c r="F303" s="3">
        <f t="shared" si="30"/>
        <v>25.785833333333333</v>
      </c>
      <c r="G303" s="3">
        <f t="shared" si="31"/>
        <v>72.911666666666662</v>
      </c>
      <c r="H303" s="3">
        <f t="shared" si="32"/>
        <v>1421.1847222222223</v>
      </c>
      <c r="K303" s="3">
        <f t="shared" si="33"/>
        <v>142.11847222222224</v>
      </c>
      <c r="L303" s="19">
        <f t="shared" si="34"/>
        <v>1279.0662500000001</v>
      </c>
    </row>
    <row r="304" spans="1:12" x14ac:dyDescent="0.2">
      <c r="A304" t="s">
        <v>295</v>
      </c>
      <c r="B304" s="3">
        <f>B303+25000</f>
        <v>46340</v>
      </c>
      <c r="C304" s="3">
        <f t="shared" si="35"/>
        <v>3861.6666666666665</v>
      </c>
      <c r="D304" s="3">
        <f t="shared" si="35"/>
        <v>321.80555555555554</v>
      </c>
      <c r="E304" s="3">
        <f t="shared" si="29"/>
        <v>239.42333333333332</v>
      </c>
      <c r="F304" s="3">
        <f t="shared" si="30"/>
        <v>55.994166666666665</v>
      </c>
      <c r="G304" s="3">
        <f t="shared" si="31"/>
        <v>158.32833333333335</v>
      </c>
      <c r="H304" s="3">
        <f t="shared" si="32"/>
        <v>3086.1152777777775</v>
      </c>
      <c r="K304" s="3">
        <f t="shared" si="33"/>
        <v>308.61152777777778</v>
      </c>
      <c r="L304" s="19">
        <f t="shared" si="34"/>
        <v>2777.5037499999999</v>
      </c>
    </row>
    <row r="305" spans="1:12" x14ac:dyDescent="0.2">
      <c r="A305" t="s">
        <v>141</v>
      </c>
      <c r="B305" s="3">
        <f>27600*1.1</f>
        <v>30360.000000000004</v>
      </c>
      <c r="C305" s="3">
        <f t="shared" si="35"/>
        <v>2530.0000000000005</v>
      </c>
      <c r="D305" s="3">
        <f t="shared" si="35"/>
        <v>210.83333333333337</v>
      </c>
      <c r="E305" s="3">
        <f t="shared" si="29"/>
        <v>156.86000000000001</v>
      </c>
      <c r="F305" s="3">
        <f t="shared" si="30"/>
        <v>36.685000000000009</v>
      </c>
      <c r="G305" s="3">
        <f t="shared" si="31"/>
        <v>103.73000000000002</v>
      </c>
      <c r="H305" s="3">
        <f t="shared" si="32"/>
        <v>2021.8916666666669</v>
      </c>
      <c r="I305" s="6" t="s">
        <v>318</v>
      </c>
      <c r="J305" s="3">
        <v>-241</v>
      </c>
      <c r="K305" s="3">
        <f t="shared" si="33"/>
        <v>202.18916666666669</v>
      </c>
      <c r="L305" s="19">
        <f t="shared" si="34"/>
        <v>1578.7025000000001</v>
      </c>
    </row>
    <row r="306" spans="1:12" x14ac:dyDescent="0.2">
      <c r="A306" t="s">
        <v>296</v>
      </c>
      <c r="B306" s="3">
        <f>B305+25000</f>
        <v>55360</v>
      </c>
      <c r="C306" s="3">
        <f t="shared" si="35"/>
        <v>4613.333333333333</v>
      </c>
      <c r="D306" s="3">
        <f t="shared" si="35"/>
        <v>384.4444444444444</v>
      </c>
      <c r="E306" s="3">
        <f t="shared" si="29"/>
        <v>286.02666666666664</v>
      </c>
      <c r="F306" s="3">
        <f t="shared" si="30"/>
        <v>66.893333333333331</v>
      </c>
      <c r="G306" s="3">
        <f t="shared" si="31"/>
        <v>189.14666666666668</v>
      </c>
      <c r="H306" s="3">
        <f t="shared" si="32"/>
        <v>3686.8222222222221</v>
      </c>
      <c r="I306" s="6" t="s">
        <v>318</v>
      </c>
      <c r="J306" s="3">
        <v>-241</v>
      </c>
      <c r="K306" s="3">
        <f t="shared" si="33"/>
        <v>368.68222222222221</v>
      </c>
      <c r="L306" s="19">
        <f t="shared" si="34"/>
        <v>3077.14</v>
      </c>
    </row>
    <row r="307" spans="1:12" x14ac:dyDescent="0.2">
      <c r="A307" t="s">
        <v>142</v>
      </c>
      <c r="B307" s="3">
        <f>38110*1.1</f>
        <v>41921</v>
      </c>
      <c r="C307" s="3">
        <f t="shared" si="35"/>
        <v>3493.4166666666665</v>
      </c>
      <c r="D307" s="3">
        <f t="shared" si="35"/>
        <v>291.11805555555554</v>
      </c>
      <c r="E307" s="3">
        <f t="shared" si="29"/>
        <v>216.59183333333331</v>
      </c>
      <c r="F307" s="3">
        <f t="shared" si="30"/>
        <v>50.654541666666667</v>
      </c>
      <c r="G307" s="3">
        <f t="shared" si="31"/>
        <v>143.23008333333334</v>
      </c>
      <c r="H307" s="3">
        <f t="shared" si="32"/>
        <v>2791.8221527777773</v>
      </c>
      <c r="K307" s="3">
        <f t="shared" si="33"/>
        <v>279.18221527777774</v>
      </c>
      <c r="L307" s="19">
        <f t="shared" si="34"/>
        <v>2512.6399374999996</v>
      </c>
    </row>
    <row r="308" spans="1:12" x14ac:dyDescent="0.2">
      <c r="A308" t="s">
        <v>297</v>
      </c>
      <c r="B308" s="3">
        <f>B307+25000</f>
        <v>66921</v>
      </c>
      <c r="C308" s="3">
        <f t="shared" si="35"/>
        <v>5576.75</v>
      </c>
      <c r="D308" s="3">
        <f t="shared" si="35"/>
        <v>464.72916666666669</v>
      </c>
      <c r="E308" s="3">
        <f t="shared" si="29"/>
        <v>345.75849999999997</v>
      </c>
      <c r="F308" s="3">
        <f t="shared" si="30"/>
        <v>80.862875000000003</v>
      </c>
      <c r="G308" s="3">
        <f t="shared" si="31"/>
        <v>228.64675</v>
      </c>
      <c r="H308" s="3">
        <f t="shared" si="32"/>
        <v>4456.7527083333334</v>
      </c>
      <c r="K308" s="3">
        <f t="shared" si="33"/>
        <v>445.67527083333334</v>
      </c>
      <c r="L308" s="19">
        <f t="shared" si="34"/>
        <v>4011.0774375000001</v>
      </c>
    </row>
    <row r="309" spans="1:12" x14ac:dyDescent="0.2">
      <c r="A309" t="s">
        <v>143</v>
      </c>
      <c r="B309" s="3">
        <f>26940*1.1</f>
        <v>29634.000000000004</v>
      </c>
      <c r="C309" s="3">
        <f t="shared" si="35"/>
        <v>2469.5000000000005</v>
      </c>
      <c r="D309" s="3">
        <f t="shared" si="35"/>
        <v>205.79166666666671</v>
      </c>
      <c r="E309" s="3">
        <f t="shared" si="29"/>
        <v>153.10900000000004</v>
      </c>
      <c r="F309" s="3">
        <f t="shared" si="30"/>
        <v>35.807750000000006</v>
      </c>
      <c r="G309" s="3">
        <f t="shared" si="31"/>
        <v>101.24950000000003</v>
      </c>
      <c r="H309" s="3">
        <f t="shared" si="32"/>
        <v>1973.5420833333339</v>
      </c>
      <c r="K309" s="3">
        <f t="shared" si="33"/>
        <v>197.35420833333342</v>
      </c>
      <c r="L309" s="19">
        <f t="shared" si="34"/>
        <v>1776.1878750000005</v>
      </c>
    </row>
    <row r="310" spans="1:12" x14ac:dyDescent="0.2">
      <c r="A310" t="s">
        <v>298</v>
      </c>
      <c r="B310" s="3">
        <f>B309+25000</f>
        <v>54634</v>
      </c>
      <c r="C310" s="3">
        <f t="shared" si="35"/>
        <v>4552.833333333333</v>
      </c>
      <c r="D310" s="3">
        <f t="shared" si="35"/>
        <v>379.40277777777777</v>
      </c>
      <c r="E310" s="3">
        <f t="shared" si="29"/>
        <v>282.27566666666667</v>
      </c>
      <c r="F310" s="3">
        <f t="shared" si="30"/>
        <v>66.016083333333327</v>
      </c>
      <c r="G310" s="3">
        <f t="shared" si="31"/>
        <v>186.66616666666667</v>
      </c>
      <c r="H310" s="3">
        <f t="shared" si="32"/>
        <v>3638.4726388888889</v>
      </c>
      <c r="K310" s="3">
        <f t="shared" si="33"/>
        <v>363.8472638888889</v>
      </c>
      <c r="L310" s="19">
        <f t="shared" si="34"/>
        <v>3274.6253750000001</v>
      </c>
    </row>
    <row r="311" spans="1:12" x14ac:dyDescent="0.2">
      <c r="A311" t="s">
        <v>144</v>
      </c>
      <c r="B311" s="3">
        <f>55640*1.1</f>
        <v>61204.000000000007</v>
      </c>
      <c r="C311" s="3">
        <f t="shared" si="35"/>
        <v>5100.3333333333339</v>
      </c>
      <c r="D311" s="3">
        <f t="shared" si="35"/>
        <v>425.02777777777783</v>
      </c>
      <c r="E311" s="3">
        <f t="shared" si="29"/>
        <v>316.22066666666672</v>
      </c>
      <c r="F311" s="3">
        <f t="shared" si="30"/>
        <v>73.95483333333334</v>
      </c>
      <c r="G311" s="3">
        <f t="shared" si="31"/>
        <v>209.11366666666669</v>
      </c>
      <c r="H311" s="3">
        <f t="shared" si="32"/>
        <v>4076.0163888888897</v>
      </c>
      <c r="I311" s="6" t="s">
        <v>320</v>
      </c>
      <c r="J311" s="3">
        <v>-751</v>
      </c>
      <c r="K311" s="3">
        <f t="shared" si="33"/>
        <v>407.601638888889</v>
      </c>
      <c r="L311" s="19">
        <f t="shared" si="34"/>
        <v>2917.4147500000008</v>
      </c>
    </row>
    <row r="312" spans="1:12" x14ac:dyDescent="0.2">
      <c r="A312" t="s">
        <v>299</v>
      </c>
      <c r="B312" s="3">
        <f>B311+25000</f>
        <v>86204</v>
      </c>
      <c r="C312" s="3">
        <f t="shared" si="35"/>
        <v>7183.666666666667</v>
      </c>
      <c r="D312" s="3">
        <f t="shared" si="35"/>
        <v>598.63888888888891</v>
      </c>
      <c r="E312" s="3">
        <f t="shared" si="29"/>
        <v>445.38733333333334</v>
      </c>
      <c r="F312" s="3">
        <f t="shared" si="30"/>
        <v>104.16316666666668</v>
      </c>
      <c r="G312" s="3">
        <f t="shared" si="31"/>
        <v>294.53033333333337</v>
      </c>
      <c r="H312" s="3">
        <f t="shared" si="32"/>
        <v>5740.9469444444458</v>
      </c>
      <c r="I312" s="6" t="s">
        <v>320</v>
      </c>
      <c r="J312" s="3">
        <v>-751</v>
      </c>
      <c r="K312" s="3">
        <f t="shared" si="33"/>
        <v>574.0946944444446</v>
      </c>
      <c r="L312" s="19">
        <f t="shared" si="34"/>
        <v>4415.8522500000008</v>
      </c>
    </row>
    <row r="313" spans="1:12" x14ac:dyDescent="0.2">
      <c r="A313" t="s">
        <v>145</v>
      </c>
      <c r="B313" s="3">
        <f>64000*1.1</f>
        <v>70400</v>
      </c>
      <c r="C313" s="3">
        <f t="shared" si="35"/>
        <v>5866.666666666667</v>
      </c>
      <c r="D313" s="3">
        <f t="shared" si="35"/>
        <v>488.88888888888891</v>
      </c>
      <c r="E313" s="3">
        <f t="shared" si="29"/>
        <v>363.73333333333335</v>
      </c>
      <c r="F313" s="3">
        <f t="shared" si="30"/>
        <v>85.066666666666677</v>
      </c>
      <c r="G313" s="3">
        <f t="shared" si="31"/>
        <v>240.53333333333336</v>
      </c>
      <c r="H313" s="3">
        <f t="shared" si="32"/>
        <v>4688.4444444444443</v>
      </c>
      <c r="I313" s="6" t="s">
        <v>320</v>
      </c>
      <c r="J313" s="3">
        <v>-1352</v>
      </c>
      <c r="K313" s="3">
        <f t="shared" si="33"/>
        <v>468.84444444444443</v>
      </c>
      <c r="L313" s="19">
        <f t="shared" si="34"/>
        <v>2867.6</v>
      </c>
    </row>
    <row r="314" spans="1:12" x14ac:dyDescent="0.2">
      <c r="A314" t="s">
        <v>300</v>
      </c>
      <c r="B314" s="3">
        <f>B313+25000</f>
        <v>95400</v>
      </c>
      <c r="C314" s="3">
        <f t="shared" si="35"/>
        <v>7950</v>
      </c>
      <c r="D314" s="3">
        <f t="shared" si="35"/>
        <v>662.5</v>
      </c>
      <c r="E314" s="3">
        <f t="shared" si="29"/>
        <v>492.9</v>
      </c>
      <c r="F314" s="3">
        <f t="shared" si="30"/>
        <v>115.27500000000001</v>
      </c>
      <c r="G314" s="3">
        <f t="shared" si="31"/>
        <v>325.95</v>
      </c>
      <c r="H314" s="3">
        <f t="shared" si="32"/>
        <v>6353.3750000000009</v>
      </c>
      <c r="I314" s="6" t="s">
        <v>320</v>
      </c>
      <c r="J314" s="3">
        <v>-1352</v>
      </c>
      <c r="K314" s="3">
        <f t="shared" si="33"/>
        <v>635.33750000000009</v>
      </c>
      <c r="L314" s="19">
        <f t="shared" si="34"/>
        <v>4366.0375000000004</v>
      </c>
    </row>
    <row r="315" spans="1:12" x14ac:dyDescent="0.2">
      <c r="A315" t="s">
        <v>146</v>
      </c>
      <c r="B315" s="3">
        <f>27170*1.1</f>
        <v>29887.000000000004</v>
      </c>
      <c r="C315" s="3">
        <f t="shared" si="35"/>
        <v>2490.5833333333335</v>
      </c>
      <c r="D315" s="3">
        <f t="shared" si="35"/>
        <v>207.54861111111111</v>
      </c>
      <c r="E315" s="3">
        <f t="shared" si="29"/>
        <v>154.41616666666667</v>
      </c>
      <c r="F315" s="3">
        <f t="shared" si="30"/>
        <v>36.113458333333334</v>
      </c>
      <c r="G315" s="3">
        <f t="shared" si="31"/>
        <v>102.11391666666668</v>
      </c>
      <c r="H315" s="3">
        <f t="shared" si="32"/>
        <v>1990.3911805555554</v>
      </c>
      <c r="I315" s="6" t="s">
        <v>319</v>
      </c>
      <c r="J315" s="3">
        <v>-86</v>
      </c>
      <c r="K315" s="3">
        <f t="shared" si="33"/>
        <v>199.03911805555555</v>
      </c>
      <c r="L315" s="19">
        <f t="shared" si="34"/>
        <v>1705.3520624999999</v>
      </c>
    </row>
    <row r="316" spans="1:12" x14ac:dyDescent="0.2">
      <c r="A316" t="s">
        <v>301</v>
      </c>
      <c r="B316" s="3">
        <f>B315+25000</f>
        <v>54887</v>
      </c>
      <c r="C316" s="3">
        <f t="shared" si="35"/>
        <v>4573.916666666667</v>
      </c>
      <c r="D316" s="3">
        <f t="shared" si="35"/>
        <v>381.15972222222223</v>
      </c>
      <c r="E316" s="3">
        <f t="shared" si="29"/>
        <v>283.58283333333333</v>
      </c>
      <c r="F316" s="3">
        <f t="shared" si="30"/>
        <v>66.32179166666667</v>
      </c>
      <c r="G316" s="3">
        <f t="shared" si="31"/>
        <v>187.53058333333334</v>
      </c>
      <c r="H316" s="3">
        <f t="shared" si="32"/>
        <v>3655.321736111111</v>
      </c>
      <c r="I316" s="6" t="s">
        <v>319</v>
      </c>
      <c r="J316" s="3">
        <v>-86</v>
      </c>
      <c r="K316" s="3">
        <f t="shared" si="33"/>
        <v>365.53217361111115</v>
      </c>
      <c r="L316" s="19">
        <f t="shared" si="34"/>
        <v>3203.7895625000001</v>
      </c>
    </row>
    <row r="317" spans="1:12" x14ac:dyDescent="0.2">
      <c r="A317" t="s">
        <v>147</v>
      </c>
      <c r="B317" s="3">
        <f>17600*1.1</f>
        <v>19360</v>
      </c>
      <c r="C317" s="3">
        <f t="shared" si="35"/>
        <v>1613.3333333333333</v>
      </c>
      <c r="D317" s="3">
        <f t="shared" si="35"/>
        <v>134.44444444444443</v>
      </c>
      <c r="E317" s="3">
        <f t="shared" si="29"/>
        <v>100.02666666666666</v>
      </c>
      <c r="F317" s="3">
        <f t="shared" si="30"/>
        <v>23.393333333333334</v>
      </c>
      <c r="G317" s="3">
        <f t="shared" si="31"/>
        <v>66.146666666666661</v>
      </c>
      <c r="H317" s="3">
        <f t="shared" si="32"/>
        <v>1289.3222222222221</v>
      </c>
      <c r="K317" s="3">
        <f t="shared" si="33"/>
        <v>128.93222222222221</v>
      </c>
      <c r="L317" s="19">
        <f t="shared" si="34"/>
        <v>1160.3899999999999</v>
      </c>
    </row>
    <row r="318" spans="1:12" x14ac:dyDescent="0.2">
      <c r="A318" t="s">
        <v>302</v>
      </c>
      <c r="B318" s="3">
        <f>B317+25000</f>
        <v>44360</v>
      </c>
      <c r="C318" s="3">
        <f t="shared" si="35"/>
        <v>3696.6666666666665</v>
      </c>
      <c r="D318" s="3">
        <f t="shared" si="35"/>
        <v>308.05555555555554</v>
      </c>
      <c r="E318" s="3">
        <f t="shared" si="29"/>
        <v>229.19333333333333</v>
      </c>
      <c r="F318" s="3">
        <f t="shared" si="30"/>
        <v>53.601666666666667</v>
      </c>
      <c r="G318" s="3">
        <f t="shared" si="31"/>
        <v>151.56333333333333</v>
      </c>
      <c r="H318" s="3">
        <f t="shared" si="32"/>
        <v>2954.2527777777777</v>
      </c>
      <c r="K318" s="3">
        <f t="shared" si="33"/>
        <v>295.42527777777781</v>
      </c>
      <c r="L318" s="19">
        <f t="shared" si="34"/>
        <v>2658.8274999999999</v>
      </c>
    </row>
    <row r="319" spans="1:12" x14ac:dyDescent="0.2">
      <c r="A319" t="s">
        <v>148</v>
      </c>
      <c r="B319" s="3">
        <f>27200*1.1</f>
        <v>29920.000000000004</v>
      </c>
      <c r="C319" s="3">
        <f t="shared" si="35"/>
        <v>2493.3333333333335</v>
      </c>
      <c r="D319" s="3">
        <f t="shared" si="35"/>
        <v>207.7777777777778</v>
      </c>
      <c r="E319" s="3">
        <f t="shared" si="29"/>
        <v>154.58666666666667</v>
      </c>
      <c r="F319" s="3">
        <f t="shared" si="30"/>
        <v>36.153333333333336</v>
      </c>
      <c r="G319" s="3">
        <f t="shared" si="31"/>
        <v>102.22666666666667</v>
      </c>
      <c r="H319" s="3">
        <f t="shared" si="32"/>
        <v>1992.5888888888892</v>
      </c>
      <c r="K319" s="3">
        <f t="shared" si="33"/>
        <v>199.25888888888892</v>
      </c>
      <c r="L319" s="19">
        <f t="shared" si="34"/>
        <v>1793.3300000000004</v>
      </c>
    </row>
    <row r="320" spans="1:12" x14ac:dyDescent="0.2">
      <c r="A320" t="s">
        <v>303</v>
      </c>
      <c r="B320" s="3">
        <f>B319+25000</f>
        <v>54920</v>
      </c>
      <c r="C320" s="3">
        <f t="shared" si="35"/>
        <v>4576.666666666667</v>
      </c>
      <c r="D320" s="3">
        <f t="shared" si="35"/>
        <v>381.38888888888891</v>
      </c>
      <c r="E320" s="3">
        <f t="shared" si="29"/>
        <v>283.75333333333333</v>
      </c>
      <c r="F320" s="3">
        <f t="shared" si="30"/>
        <v>66.361666666666679</v>
      </c>
      <c r="G320" s="3">
        <f t="shared" si="31"/>
        <v>187.64333333333335</v>
      </c>
      <c r="H320" s="3">
        <f t="shared" si="32"/>
        <v>3657.5194444444451</v>
      </c>
      <c r="K320" s="3">
        <f t="shared" si="33"/>
        <v>365.75194444444452</v>
      </c>
      <c r="L320" s="19">
        <f t="shared" si="34"/>
        <v>3291.7675000000004</v>
      </c>
    </row>
    <row r="321" spans="1:12" x14ac:dyDescent="0.2">
      <c r="A321" t="s">
        <v>149</v>
      </c>
      <c r="B321" s="3">
        <f>30000*1.1</f>
        <v>33000</v>
      </c>
      <c r="C321" s="3">
        <f t="shared" si="35"/>
        <v>2750</v>
      </c>
      <c r="D321" s="3">
        <f t="shared" si="35"/>
        <v>229.16666666666666</v>
      </c>
      <c r="E321" s="3">
        <f t="shared" si="29"/>
        <v>170.5</v>
      </c>
      <c r="F321" s="3">
        <f t="shared" si="30"/>
        <v>39.875</v>
      </c>
      <c r="G321" s="3">
        <f t="shared" si="31"/>
        <v>112.75</v>
      </c>
      <c r="H321" s="3">
        <f t="shared" si="32"/>
        <v>2197.7083333333335</v>
      </c>
      <c r="K321" s="3">
        <f t="shared" si="33"/>
        <v>219.77083333333337</v>
      </c>
      <c r="L321" s="19">
        <f t="shared" si="34"/>
        <v>1977.9375</v>
      </c>
    </row>
    <row r="322" spans="1:12" x14ac:dyDescent="0.2">
      <c r="A322" t="s">
        <v>304</v>
      </c>
      <c r="B322" s="3">
        <f>B321+25000</f>
        <v>58000</v>
      </c>
      <c r="C322" s="3">
        <f t="shared" si="35"/>
        <v>4833.333333333333</v>
      </c>
      <c r="D322" s="3">
        <f t="shared" si="35"/>
        <v>402.77777777777777</v>
      </c>
      <c r="E322" s="3">
        <f t="shared" si="29"/>
        <v>299.66666666666663</v>
      </c>
      <c r="F322" s="3">
        <f t="shared" si="30"/>
        <v>70.083333333333329</v>
      </c>
      <c r="G322" s="3">
        <f t="shared" si="31"/>
        <v>198.16666666666666</v>
      </c>
      <c r="H322" s="3">
        <f t="shared" si="32"/>
        <v>3862.6388888888887</v>
      </c>
      <c r="K322" s="3">
        <f t="shared" si="33"/>
        <v>386.26388888888891</v>
      </c>
      <c r="L322" s="19">
        <f t="shared" si="34"/>
        <v>3476.375</v>
      </c>
    </row>
    <row r="323" spans="1:12" x14ac:dyDescent="0.2">
      <c r="A323" t="s">
        <v>150</v>
      </c>
      <c r="B323" s="3">
        <f>18000*1.1</f>
        <v>19800</v>
      </c>
      <c r="C323" s="3">
        <f t="shared" si="35"/>
        <v>1650</v>
      </c>
      <c r="D323" s="3">
        <f t="shared" si="35"/>
        <v>137.5</v>
      </c>
      <c r="E323" s="3">
        <f t="shared" si="29"/>
        <v>102.3</v>
      </c>
      <c r="F323" s="3">
        <f t="shared" si="30"/>
        <v>23.925000000000001</v>
      </c>
      <c r="G323" s="3">
        <f t="shared" si="31"/>
        <v>67.650000000000006</v>
      </c>
      <c r="H323" s="3">
        <f t="shared" si="32"/>
        <v>1318.625</v>
      </c>
      <c r="K323" s="3">
        <f t="shared" si="33"/>
        <v>131.86250000000001</v>
      </c>
      <c r="L323" s="19">
        <f t="shared" si="34"/>
        <v>1186.7625</v>
      </c>
    </row>
    <row r="324" spans="1:12" x14ac:dyDescent="0.2">
      <c r="A324" t="s">
        <v>305</v>
      </c>
      <c r="B324" s="3">
        <f>B323+25000</f>
        <v>44800</v>
      </c>
      <c r="C324" s="3">
        <f t="shared" si="35"/>
        <v>3733.3333333333335</v>
      </c>
      <c r="D324" s="3">
        <f t="shared" si="35"/>
        <v>311.11111111111114</v>
      </c>
      <c r="E324" s="3">
        <f t="shared" si="29"/>
        <v>231.46666666666667</v>
      </c>
      <c r="F324" s="3">
        <f t="shared" si="30"/>
        <v>54.13333333333334</v>
      </c>
      <c r="G324" s="3">
        <f t="shared" si="31"/>
        <v>153.06666666666669</v>
      </c>
      <c r="H324" s="3">
        <f t="shared" si="32"/>
        <v>2983.5555555555557</v>
      </c>
      <c r="K324" s="3">
        <f t="shared" si="33"/>
        <v>298.35555555555555</v>
      </c>
      <c r="L324" s="19">
        <f t="shared" si="34"/>
        <v>2685.2000000000003</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8"/>
  <sheetViews>
    <sheetView topLeftCell="A275" workbookViewId="0">
      <selection activeCell="O171" sqref="O171"/>
    </sheetView>
  </sheetViews>
  <sheetFormatPr defaultRowHeight="12.75" x14ac:dyDescent="0.2"/>
  <cols>
    <col min="1" max="6" width="12.83203125" style="3" customWidth="1"/>
    <col min="7" max="7" width="11.5" style="3" bestFit="1" customWidth="1"/>
    <col min="8" max="8" width="11.5" style="3" customWidth="1"/>
    <col min="9" max="9" width="12.1640625" style="3" bestFit="1" customWidth="1"/>
    <col min="10" max="12" width="12.1640625" style="3" customWidth="1"/>
    <col min="13" max="13" width="11.5" style="3" customWidth="1"/>
    <col min="14" max="14" width="10.5" style="3" bestFit="1" customWidth="1"/>
    <col min="15" max="15" width="10.1640625" style="3" bestFit="1" customWidth="1"/>
    <col min="16" max="16" width="11.5" style="3" bestFit="1" customWidth="1"/>
    <col min="17" max="20" width="9.33203125" style="3"/>
  </cols>
  <sheetData>
    <row r="1" spans="1:17" x14ac:dyDescent="0.2">
      <c r="A1" s="3" t="s">
        <v>306</v>
      </c>
    </row>
    <row r="3" spans="1:17" x14ac:dyDescent="0.2">
      <c r="O3" s="7" t="s">
        <v>307</v>
      </c>
      <c r="P3" s="7" t="s">
        <v>308</v>
      </c>
      <c r="Q3" s="5" t="s">
        <v>309</v>
      </c>
    </row>
    <row r="4" spans="1:17" x14ac:dyDescent="0.2">
      <c r="O4" s="3">
        <v>0</v>
      </c>
      <c r="P4" s="3">
        <v>2250</v>
      </c>
      <c r="Q4" s="8">
        <v>0.1</v>
      </c>
    </row>
    <row r="5" spans="1:17" x14ac:dyDescent="0.2">
      <c r="O5" s="3">
        <v>2251</v>
      </c>
      <c r="P5" s="3">
        <v>11525</v>
      </c>
      <c r="Q5" s="8">
        <v>0.15</v>
      </c>
    </row>
    <row r="6" spans="1:17" x14ac:dyDescent="0.2">
      <c r="O6" s="3">
        <v>11526</v>
      </c>
      <c r="P6" s="3">
        <v>39900</v>
      </c>
      <c r="Q6" s="8">
        <v>0.25</v>
      </c>
    </row>
    <row r="7" spans="1:17" x14ac:dyDescent="0.2">
      <c r="O7" s="3">
        <v>39901</v>
      </c>
      <c r="P7" s="3">
        <v>93400</v>
      </c>
      <c r="Q7" s="8">
        <v>0.28000000000000003</v>
      </c>
    </row>
    <row r="8" spans="1:17" x14ac:dyDescent="0.2">
      <c r="O8" s="3">
        <v>93401</v>
      </c>
      <c r="P8" s="3">
        <v>192400</v>
      </c>
      <c r="Q8" s="8">
        <v>0.33</v>
      </c>
    </row>
    <row r="10" spans="1:17" x14ac:dyDescent="0.2">
      <c r="A10" s="5" t="s">
        <v>310</v>
      </c>
      <c r="B10" s="5"/>
      <c r="C10" s="9">
        <v>0.1</v>
      </c>
      <c r="D10" s="5"/>
      <c r="E10" s="5"/>
      <c r="F10" s="9">
        <v>0.15</v>
      </c>
      <c r="H10" s="8">
        <v>0.25</v>
      </c>
      <c r="J10" s="8">
        <v>0.28000000000000003</v>
      </c>
      <c r="K10" s="5" t="s">
        <v>311</v>
      </c>
      <c r="L10" s="5" t="s">
        <v>313</v>
      </c>
    </row>
    <row r="11" spans="1:17" x14ac:dyDescent="0.2">
      <c r="A11" s="3">
        <f>43970*1.1</f>
        <v>48367.000000000007</v>
      </c>
      <c r="B11" s="3">
        <v>2250</v>
      </c>
      <c r="C11" s="3">
        <f>B11*0.05</f>
        <v>112.5</v>
      </c>
      <c r="D11" s="3">
        <f>A11-B11</f>
        <v>46117.000000000007</v>
      </c>
      <c r="E11" s="3">
        <v>11525</v>
      </c>
      <c r="F11" s="3">
        <f>(E11-B11)*0.1</f>
        <v>927.5</v>
      </c>
      <c r="G11" s="3">
        <f>(D11-E11)</f>
        <v>34592.000000000007</v>
      </c>
      <c r="H11" s="3">
        <f>IF(G11&gt;39900,(39900*0.18),((G11)*0.18))</f>
        <v>6226.5600000000013</v>
      </c>
      <c r="I11" s="3">
        <f>IF(G11&gt;53675,((G11-53675)*0.28),0)</f>
        <v>0</v>
      </c>
      <c r="J11" s="3">
        <f>I11*0.28</f>
        <v>0</v>
      </c>
      <c r="K11" s="3">
        <f>SUM(C11+F11+H11+J11)</f>
        <v>7266.5600000000013</v>
      </c>
      <c r="L11" s="3">
        <f>K11/12</f>
        <v>605.54666666666674</v>
      </c>
    </row>
    <row r="12" spans="1:17" x14ac:dyDescent="0.2">
      <c r="A12" s="3">
        <f>A11+25000</f>
        <v>73367</v>
      </c>
      <c r="B12" s="3">
        <v>2250</v>
      </c>
      <c r="C12" s="3">
        <f t="shared" ref="C12:C75" si="0">B12*0.05</f>
        <v>112.5</v>
      </c>
      <c r="D12" s="3">
        <f t="shared" ref="D12:D75" si="1">A12-B12</f>
        <v>71117</v>
      </c>
      <c r="E12" s="3">
        <f>IF(A12&gt;P6,11525,0)</f>
        <v>11525</v>
      </c>
      <c r="F12" s="3">
        <f t="shared" ref="F12:F75" si="2">(E12-B12)*0.1</f>
        <v>927.5</v>
      </c>
      <c r="G12" s="3">
        <f t="shared" ref="G12:G75" si="3">A12-E12</f>
        <v>61842</v>
      </c>
      <c r="H12" s="3">
        <f t="shared" ref="H12:H75" si="4">IF(G12&gt;39900,(39900*0.18),((G12)*0.18))</f>
        <v>7182</v>
      </c>
      <c r="I12" s="3">
        <f t="shared" ref="I12:I75" si="5">IF(G12&gt;53675,((G12-53675)*0.28),0)</f>
        <v>2286.7600000000002</v>
      </c>
      <c r="J12" s="3">
        <f t="shared" ref="J12:J75" si="6">I12*0.28</f>
        <v>640.29280000000017</v>
      </c>
      <c r="K12" s="3">
        <f t="shared" ref="K12:K75" si="7">SUM(C12+F12+H12+J12)</f>
        <v>8862.2927999999993</v>
      </c>
      <c r="L12" s="3">
        <f t="shared" ref="L12:L75" si="8">K12/12</f>
        <v>738.5243999999999</v>
      </c>
    </row>
    <row r="13" spans="1:17" x14ac:dyDescent="0.2">
      <c r="A13" s="3">
        <f>40390*1.1</f>
        <v>44429</v>
      </c>
      <c r="B13" s="3">
        <v>2250</v>
      </c>
      <c r="C13" s="3">
        <f t="shared" si="0"/>
        <v>112.5</v>
      </c>
      <c r="D13" s="3">
        <f t="shared" si="1"/>
        <v>42179</v>
      </c>
      <c r="E13" s="3">
        <f>IF(A13&gt;P5,11525,0)</f>
        <v>11525</v>
      </c>
      <c r="F13" s="3">
        <f t="shared" si="2"/>
        <v>927.5</v>
      </c>
      <c r="G13" s="3">
        <f t="shared" si="3"/>
        <v>32904</v>
      </c>
      <c r="H13" s="3">
        <f t="shared" si="4"/>
        <v>5922.7199999999993</v>
      </c>
      <c r="I13" s="3">
        <f t="shared" si="5"/>
        <v>0</v>
      </c>
      <c r="J13" s="3">
        <f t="shared" si="6"/>
        <v>0</v>
      </c>
      <c r="K13" s="3">
        <f t="shared" si="7"/>
        <v>6962.7199999999993</v>
      </c>
      <c r="L13" s="3">
        <f t="shared" si="8"/>
        <v>580.22666666666657</v>
      </c>
    </row>
    <row r="14" spans="1:17" x14ac:dyDescent="0.2">
      <c r="A14" s="3">
        <f>A13+25000</f>
        <v>69429</v>
      </c>
      <c r="B14" s="3">
        <v>2250</v>
      </c>
      <c r="C14" s="3">
        <f t="shared" si="0"/>
        <v>112.5</v>
      </c>
      <c r="D14" s="3">
        <f t="shared" si="1"/>
        <v>67179</v>
      </c>
      <c r="E14" s="3">
        <f>IF(A14&gt;P5,11525,0)</f>
        <v>11525</v>
      </c>
      <c r="F14" s="3">
        <f t="shared" si="2"/>
        <v>927.5</v>
      </c>
      <c r="G14" s="3">
        <f t="shared" si="3"/>
        <v>57904</v>
      </c>
      <c r="H14" s="3">
        <f t="shared" si="4"/>
        <v>7182</v>
      </c>
      <c r="I14" s="3">
        <f t="shared" si="5"/>
        <v>1184.1200000000001</v>
      </c>
      <c r="J14" s="3">
        <f t="shared" si="6"/>
        <v>331.55360000000007</v>
      </c>
      <c r="K14" s="3">
        <f t="shared" si="7"/>
        <v>8553.5535999999993</v>
      </c>
      <c r="L14" s="3">
        <f t="shared" si="8"/>
        <v>712.79613333333327</v>
      </c>
    </row>
    <row r="15" spans="1:17" x14ac:dyDescent="0.2">
      <c r="A15" s="3">
        <f>62600*1.1</f>
        <v>68860</v>
      </c>
      <c r="B15" s="3">
        <v>2250</v>
      </c>
      <c r="C15" s="3">
        <f t="shared" si="0"/>
        <v>112.5</v>
      </c>
      <c r="D15" s="3">
        <f t="shared" si="1"/>
        <v>66610</v>
      </c>
      <c r="E15" s="3">
        <f t="shared" ref="E15:E46" si="9">IF(A15&gt;E9,11525,0)</f>
        <v>11525</v>
      </c>
      <c r="F15" s="3">
        <f t="shared" si="2"/>
        <v>927.5</v>
      </c>
      <c r="G15" s="3">
        <f t="shared" si="3"/>
        <v>57335</v>
      </c>
      <c r="H15" s="3">
        <f t="shared" si="4"/>
        <v>7182</v>
      </c>
      <c r="I15" s="3">
        <f t="shared" si="5"/>
        <v>1024.8000000000002</v>
      </c>
      <c r="J15" s="3">
        <f t="shared" si="6"/>
        <v>286.94400000000007</v>
      </c>
      <c r="K15" s="3">
        <f t="shared" si="7"/>
        <v>8508.9439999999995</v>
      </c>
      <c r="L15" s="3">
        <f t="shared" si="8"/>
        <v>709.07866666666666</v>
      </c>
    </row>
    <row r="16" spans="1:17" x14ac:dyDescent="0.2">
      <c r="A16" s="3">
        <f>A15+25000</f>
        <v>93860</v>
      </c>
      <c r="B16" s="3">
        <v>2250</v>
      </c>
      <c r="C16" s="3">
        <f t="shared" si="0"/>
        <v>112.5</v>
      </c>
      <c r="D16" s="3">
        <f t="shared" si="1"/>
        <v>91610</v>
      </c>
      <c r="E16" s="3">
        <f t="shared" si="9"/>
        <v>11525</v>
      </c>
      <c r="F16" s="3">
        <f t="shared" si="2"/>
        <v>927.5</v>
      </c>
      <c r="G16" s="3">
        <f t="shared" si="3"/>
        <v>82335</v>
      </c>
      <c r="H16" s="3">
        <f t="shared" si="4"/>
        <v>7182</v>
      </c>
      <c r="I16" s="3">
        <f t="shared" si="5"/>
        <v>8024.8000000000011</v>
      </c>
      <c r="J16" s="3">
        <f t="shared" si="6"/>
        <v>2246.9440000000004</v>
      </c>
      <c r="K16" s="3">
        <f t="shared" si="7"/>
        <v>10468.944</v>
      </c>
      <c r="L16" s="3">
        <f t="shared" si="8"/>
        <v>872.41199999999992</v>
      </c>
    </row>
    <row r="17" spans="1:12" x14ac:dyDescent="0.2">
      <c r="A17" s="5">
        <f>56760*1.1</f>
        <v>62436.000000000007</v>
      </c>
      <c r="B17" s="3">
        <v>2250</v>
      </c>
      <c r="C17" s="3">
        <f t="shared" si="0"/>
        <v>112.5</v>
      </c>
      <c r="D17" s="3">
        <f t="shared" si="1"/>
        <v>60186.000000000007</v>
      </c>
      <c r="E17" s="3">
        <f t="shared" si="9"/>
        <v>11525</v>
      </c>
      <c r="F17" s="3">
        <f t="shared" si="2"/>
        <v>927.5</v>
      </c>
      <c r="G17" s="3">
        <f t="shared" si="3"/>
        <v>50911.000000000007</v>
      </c>
      <c r="H17" s="3">
        <f t="shared" si="4"/>
        <v>7182</v>
      </c>
      <c r="I17" s="3">
        <f t="shared" si="5"/>
        <v>0</v>
      </c>
      <c r="J17" s="3">
        <f t="shared" si="6"/>
        <v>0</v>
      </c>
      <c r="K17" s="3">
        <f t="shared" si="7"/>
        <v>8222</v>
      </c>
      <c r="L17" s="3">
        <f t="shared" si="8"/>
        <v>685.16666666666663</v>
      </c>
    </row>
    <row r="18" spans="1:12" x14ac:dyDescent="0.2">
      <c r="A18" s="3">
        <f>A17+25000</f>
        <v>87436</v>
      </c>
      <c r="B18" s="3">
        <v>2250</v>
      </c>
      <c r="C18" s="3">
        <f t="shared" si="0"/>
        <v>112.5</v>
      </c>
      <c r="D18" s="3">
        <f t="shared" si="1"/>
        <v>85186</v>
      </c>
      <c r="E18" s="3">
        <f t="shared" si="9"/>
        <v>11525</v>
      </c>
      <c r="F18" s="3">
        <f t="shared" si="2"/>
        <v>927.5</v>
      </c>
      <c r="G18" s="3">
        <f t="shared" si="3"/>
        <v>75911</v>
      </c>
      <c r="H18" s="3">
        <f t="shared" si="4"/>
        <v>7182</v>
      </c>
      <c r="I18" s="3">
        <f t="shared" si="5"/>
        <v>6226.0800000000008</v>
      </c>
      <c r="J18" s="3">
        <f t="shared" si="6"/>
        <v>1743.3024000000005</v>
      </c>
      <c r="K18" s="3">
        <f t="shared" si="7"/>
        <v>9965.3024000000005</v>
      </c>
      <c r="L18" s="3">
        <f t="shared" si="8"/>
        <v>830.44186666666667</v>
      </c>
    </row>
    <row r="19" spans="1:12" x14ac:dyDescent="0.2">
      <c r="A19" s="3">
        <f>44600*1.1</f>
        <v>49060.000000000007</v>
      </c>
      <c r="B19" s="3">
        <v>2250</v>
      </c>
      <c r="C19" s="3">
        <f t="shared" si="0"/>
        <v>112.5</v>
      </c>
      <c r="D19" s="3">
        <f t="shared" si="1"/>
        <v>46810.000000000007</v>
      </c>
      <c r="E19" s="3">
        <f t="shared" si="9"/>
        <v>11525</v>
      </c>
      <c r="F19" s="3">
        <f t="shared" si="2"/>
        <v>927.5</v>
      </c>
      <c r="G19" s="3">
        <f t="shared" si="3"/>
        <v>37535.000000000007</v>
      </c>
      <c r="H19" s="3">
        <f t="shared" si="4"/>
        <v>6756.3000000000011</v>
      </c>
      <c r="I19" s="3">
        <f t="shared" si="5"/>
        <v>0</v>
      </c>
      <c r="J19" s="3">
        <f t="shared" si="6"/>
        <v>0</v>
      </c>
      <c r="K19" s="3">
        <f t="shared" si="7"/>
        <v>7796.3000000000011</v>
      </c>
      <c r="L19" s="3">
        <f t="shared" si="8"/>
        <v>649.69166666666672</v>
      </c>
    </row>
    <row r="20" spans="1:12" x14ac:dyDescent="0.2">
      <c r="A20" s="3">
        <f>A19+25000</f>
        <v>74060</v>
      </c>
      <c r="B20" s="3">
        <v>2250</v>
      </c>
      <c r="C20" s="3">
        <f t="shared" si="0"/>
        <v>112.5</v>
      </c>
      <c r="D20" s="3">
        <f t="shared" si="1"/>
        <v>71810</v>
      </c>
      <c r="E20" s="3">
        <f t="shared" si="9"/>
        <v>11525</v>
      </c>
      <c r="F20" s="3">
        <f t="shared" si="2"/>
        <v>927.5</v>
      </c>
      <c r="G20" s="3">
        <f t="shared" si="3"/>
        <v>62535</v>
      </c>
      <c r="H20" s="3">
        <f t="shared" si="4"/>
        <v>7182</v>
      </c>
      <c r="I20" s="3">
        <f t="shared" si="5"/>
        <v>2480.8000000000002</v>
      </c>
      <c r="J20" s="3">
        <f t="shared" si="6"/>
        <v>694.62400000000014</v>
      </c>
      <c r="K20" s="3">
        <f t="shared" si="7"/>
        <v>8916.6239999999998</v>
      </c>
      <c r="L20" s="3">
        <f t="shared" si="8"/>
        <v>743.05200000000002</v>
      </c>
    </row>
    <row r="21" spans="1:12" x14ac:dyDescent="0.2">
      <c r="A21" s="3">
        <f>42140*1.1</f>
        <v>46354.000000000007</v>
      </c>
      <c r="B21" s="3">
        <v>2250</v>
      </c>
      <c r="C21" s="3">
        <f t="shared" si="0"/>
        <v>112.5</v>
      </c>
      <c r="D21" s="3">
        <f t="shared" si="1"/>
        <v>44104.000000000007</v>
      </c>
      <c r="E21" s="3">
        <f t="shared" si="9"/>
        <v>11525</v>
      </c>
      <c r="F21" s="3">
        <f t="shared" si="2"/>
        <v>927.5</v>
      </c>
      <c r="G21" s="3">
        <f t="shared" si="3"/>
        <v>34829.000000000007</v>
      </c>
      <c r="H21" s="3">
        <f t="shared" si="4"/>
        <v>6269.2200000000012</v>
      </c>
      <c r="I21" s="3">
        <f t="shared" si="5"/>
        <v>0</v>
      </c>
      <c r="J21" s="3">
        <f t="shared" si="6"/>
        <v>0</v>
      </c>
      <c r="K21" s="3">
        <f t="shared" si="7"/>
        <v>7309.2200000000012</v>
      </c>
      <c r="L21" s="3">
        <f t="shared" si="8"/>
        <v>609.1016666666668</v>
      </c>
    </row>
    <row r="22" spans="1:12" x14ac:dyDescent="0.2">
      <c r="A22" s="3">
        <f>A21+25000</f>
        <v>71354</v>
      </c>
      <c r="B22" s="3">
        <v>2250</v>
      </c>
      <c r="C22" s="3">
        <f t="shared" si="0"/>
        <v>112.5</v>
      </c>
      <c r="D22" s="3">
        <f t="shared" si="1"/>
        <v>69104</v>
      </c>
      <c r="E22" s="3">
        <f t="shared" si="9"/>
        <v>11525</v>
      </c>
      <c r="F22" s="3">
        <f t="shared" si="2"/>
        <v>927.5</v>
      </c>
      <c r="G22" s="3">
        <f t="shared" si="3"/>
        <v>59829</v>
      </c>
      <c r="H22" s="3">
        <f t="shared" si="4"/>
        <v>7182</v>
      </c>
      <c r="I22" s="3">
        <f t="shared" si="5"/>
        <v>1723.1200000000001</v>
      </c>
      <c r="J22" s="3">
        <f t="shared" si="6"/>
        <v>482.47360000000009</v>
      </c>
      <c r="K22" s="3">
        <f t="shared" si="7"/>
        <v>8704.4735999999994</v>
      </c>
      <c r="L22" s="3">
        <f t="shared" si="8"/>
        <v>725.37279999999998</v>
      </c>
    </row>
    <row r="23" spans="1:12" x14ac:dyDescent="0.2">
      <c r="A23" s="3">
        <f>17670*1.1</f>
        <v>19437</v>
      </c>
      <c r="B23" s="3">
        <v>2250</v>
      </c>
      <c r="C23" s="3">
        <f t="shared" si="0"/>
        <v>112.5</v>
      </c>
      <c r="D23" s="3">
        <f t="shared" si="1"/>
        <v>17187</v>
      </c>
      <c r="E23" s="3">
        <f t="shared" si="9"/>
        <v>11525</v>
      </c>
      <c r="F23" s="3">
        <f t="shared" si="2"/>
        <v>927.5</v>
      </c>
      <c r="G23" s="3">
        <f t="shared" si="3"/>
        <v>7912</v>
      </c>
      <c r="H23" s="3">
        <f t="shared" si="4"/>
        <v>1424.1599999999999</v>
      </c>
      <c r="I23" s="3">
        <f t="shared" si="5"/>
        <v>0</v>
      </c>
      <c r="J23" s="3">
        <f t="shared" si="6"/>
        <v>0</v>
      </c>
      <c r="K23" s="3">
        <f t="shared" si="7"/>
        <v>2464.16</v>
      </c>
      <c r="L23" s="3">
        <f t="shared" si="8"/>
        <v>205.34666666666666</v>
      </c>
    </row>
    <row r="24" spans="1:12" x14ac:dyDescent="0.2">
      <c r="A24" s="3">
        <f>A23+25000</f>
        <v>44437</v>
      </c>
      <c r="B24" s="3">
        <v>2250</v>
      </c>
      <c r="C24" s="3">
        <f t="shared" si="0"/>
        <v>112.5</v>
      </c>
      <c r="D24" s="3">
        <f t="shared" si="1"/>
        <v>42187</v>
      </c>
      <c r="E24" s="3">
        <f t="shared" si="9"/>
        <v>11525</v>
      </c>
      <c r="F24" s="3">
        <f t="shared" si="2"/>
        <v>927.5</v>
      </c>
      <c r="G24" s="3">
        <f t="shared" si="3"/>
        <v>32912</v>
      </c>
      <c r="H24" s="3">
        <f t="shared" si="4"/>
        <v>5924.16</v>
      </c>
      <c r="I24" s="3">
        <f t="shared" si="5"/>
        <v>0</v>
      </c>
      <c r="J24" s="3">
        <f t="shared" si="6"/>
        <v>0</v>
      </c>
      <c r="K24" s="3">
        <f t="shared" si="7"/>
        <v>6964.16</v>
      </c>
      <c r="L24" s="3">
        <f t="shared" si="8"/>
        <v>580.34666666666669</v>
      </c>
    </row>
    <row r="25" spans="1:12" x14ac:dyDescent="0.2">
      <c r="A25" s="3">
        <f>38190*1.1</f>
        <v>42009</v>
      </c>
      <c r="B25" s="3">
        <v>2250</v>
      </c>
      <c r="C25" s="3">
        <f t="shared" si="0"/>
        <v>112.5</v>
      </c>
      <c r="D25" s="3">
        <f t="shared" si="1"/>
        <v>39759</v>
      </c>
      <c r="E25" s="3">
        <f t="shared" si="9"/>
        <v>11525</v>
      </c>
      <c r="F25" s="3">
        <f t="shared" si="2"/>
        <v>927.5</v>
      </c>
      <c r="G25" s="3">
        <f t="shared" si="3"/>
        <v>30484</v>
      </c>
      <c r="H25" s="3">
        <f t="shared" si="4"/>
        <v>5487.12</v>
      </c>
      <c r="I25" s="3">
        <f t="shared" si="5"/>
        <v>0</v>
      </c>
      <c r="J25" s="3">
        <f t="shared" si="6"/>
        <v>0</v>
      </c>
      <c r="K25" s="3">
        <f t="shared" si="7"/>
        <v>6527.12</v>
      </c>
      <c r="L25" s="3">
        <f t="shared" si="8"/>
        <v>543.92666666666662</v>
      </c>
    </row>
    <row r="26" spans="1:12" x14ac:dyDescent="0.2">
      <c r="A26" s="3">
        <f>A25+25000</f>
        <v>67009</v>
      </c>
      <c r="B26" s="3">
        <v>2250</v>
      </c>
      <c r="C26" s="3">
        <f t="shared" si="0"/>
        <v>112.5</v>
      </c>
      <c r="D26" s="3">
        <f t="shared" si="1"/>
        <v>64759</v>
      </c>
      <c r="E26" s="3">
        <f t="shared" si="9"/>
        <v>11525</v>
      </c>
      <c r="F26" s="3">
        <f t="shared" si="2"/>
        <v>927.5</v>
      </c>
      <c r="G26" s="3">
        <f t="shared" si="3"/>
        <v>55484</v>
      </c>
      <c r="H26" s="3">
        <f t="shared" si="4"/>
        <v>7182</v>
      </c>
      <c r="I26" s="3">
        <f t="shared" si="5"/>
        <v>506.52000000000004</v>
      </c>
      <c r="J26" s="3">
        <f t="shared" si="6"/>
        <v>141.82560000000004</v>
      </c>
      <c r="K26" s="3">
        <f t="shared" si="7"/>
        <v>8363.8256000000001</v>
      </c>
      <c r="L26" s="3">
        <f t="shared" si="8"/>
        <v>696.98546666666664</v>
      </c>
    </row>
    <row r="27" spans="1:12" x14ac:dyDescent="0.2">
      <c r="A27" s="3">
        <f>39150*1.1</f>
        <v>43065</v>
      </c>
      <c r="B27" s="3">
        <v>2250</v>
      </c>
      <c r="C27" s="3">
        <f t="shared" si="0"/>
        <v>112.5</v>
      </c>
      <c r="D27" s="3">
        <f t="shared" si="1"/>
        <v>40815</v>
      </c>
      <c r="E27" s="3">
        <f t="shared" si="9"/>
        <v>11525</v>
      </c>
      <c r="F27" s="3">
        <f t="shared" si="2"/>
        <v>927.5</v>
      </c>
      <c r="G27" s="3">
        <f t="shared" si="3"/>
        <v>31540</v>
      </c>
      <c r="H27" s="3">
        <f t="shared" si="4"/>
        <v>5677.2</v>
      </c>
      <c r="I27" s="3">
        <f t="shared" si="5"/>
        <v>0</v>
      </c>
      <c r="J27" s="3">
        <f t="shared" si="6"/>
        <v>0</v>
      </c>
      <c r="K27" s="3">
        <f t="shared" si="7"/>
        <v>6717.2</v>
      </c>
      <c r="L27" s="3">
        <f t="shared" si="8"/>
        <v>559.76666666666665</v>
      </c>
    </row>
    <row r="28" spans="1:12" x14ac:dyDescent="0.2">
      <c r="A28" s="3">
        <f>A27+25000</f>
        <v>68065</v>
      </c>
      <c r="B28" s="3">
        <v>2250</v>
      </c>
      <c r="C28" s="3">
        <f t="shared" si="0"/>
        <v>112.5</v>
      </c>
      <c r="D28" s="3">
        <f t="shared" si="1"/>
        <v>65815</v>
      </c>
      <c r="E28" s="3">
        <f t="shared" si="9"/>
        <v>11525</v>
      </c>
      <c r="F28" s="3">
        <f t="shared" si="2"/>
        <v>927.5</v>
      </c>
      <c r="G28" s="3">
        <f t="shared" si="3"/>
        <v>56540</v>
      </c>
      <c r="H28" s="3">
        <f t="shared" si="4"/>
        <v>7182</v>
      </c>
      <c r="I28" s="3">
        <f t="shared" si="5"/>
        <v>802.2</v>
      </c>
      <c r="J28" s="3">
        <f t="shared" si="6"/>
        <v>224.61600000000004</v>
      </c>
      <c r="K28" s="3">
        <f t="shared" si="7"/>
        <v>8446.616</v>
      </c>
      <c r="L28" s="3">
        <f t="shared" si="8"/>
        <v>703.8846666666667</v>
      </c>
    </row>
    <row r="29" spans="1:12" x14ac:dyDescent="0.2">
      <c r="A29" s="3">
        <f>33980*1.1</f>
        <v>37378</v>
      </c>
      <c r="B29" s="3">
        <v>2250</v>
      </c>
      <c r="C29" s="3">
        <f t="shared" si="0"/>
        <v>112.5</v>
      </c>
      <c r="D29" s="3">
        <f t="shared" si="1"/>
        <v>35128</v>
      </c>
      <c r="E29" s="3">
        <f t="shared" si="9"/>
        <v>11525</v>
      </c>
      <c r="F29" s="3">
        <f t="shared" si="2"/>
        <v>927.5</v>
      </c>
      <c r="G29" s="3">
        <f t="shared" si="3"/>
        <v>25853</v>
      </c>
      <c r="H29" s="3">
        <f t="shared" si="4"/>
        <v>4653.54</v>
      </c>
      <c r="I29" s="3">
        <f t="shared" si="5"/>
        <v>0</v>
      </c>
      <c r="J29" s="3">
        <f t="shared" si="6"/>
        <v>0</v>
      </c>
      <c r="K29" s="3">
        <f t="shared" si="7"/>
        <v>5693.54</v>
      </c>
      <c r="L29" s="3">
        <f t="shared" si="8"/>
        <v>474.46166666666664</v>
      </c>
    </row>
    <row r="30" spans="1:12" x14ac:dyDescent="0.2">
      <c r="A30" s="3">
        <f>A29+25000</f>
        <v>62378</v>
      </c>
      <c r="B30" s="3">
        <v>2250</v>
      </c>
      <c r="C30" s="3">
        <f t="shared" si="0"/>
        <v>112.5</v>
      </c>
      <c r="D30" s="3">
        <f t="shared" si="1"/>
        <v>60128</v>
      </c>
      <c r="E30" s="3">
        <f t="shared" si="9"/>
        <v>11525</v>
      </c>
      <c r="F30" s="3">
        <f t="shared" si="2"/>
        <v>927.5</v>
      </c>
      <c r="G30" s="3">
        <f t="shared" si="3"/>
        <v>50853</v>
      </c>
      <c r="H30" s="3">
        <f t="shared" si="4"/>
        <v>7182</v>
      </c>
      <c r="I30" s="3">
        <f t="shared" si="5"/>
        <v>0</v>
      </c>
      <c r="J30" s="3">
        <f t="shared" si="6"/>
        <v>0</v>
      </c>
      <c r="K30" s="3">
        <f t="shared" si="7"/>
        <v>8222</v>
      </c>
      <c r="L30" s="3">
        <f t="shared" si="8"/>
        <v>685.16666666666663</v>
      </c>
    </row>
    <row r="31" spans="1:12" x14ac:dyDescent="0.2">
      <c r="A31" s="3">
        <f>34800*1.1</f>
        <v>38280</v>
      </c>
      <c r="B31" s="3">
        <v>2250</v>
      </c>
      <c r="C31" s="3">
        <f t="shared" si="0"/>
        <v>112.5</v>
      </c>
      <c r="D31" s="3">
        <f t="shared" si="1"/>
        <v>36030</v>
      </c>
      <c r="E31" s="3">
        <f t="shared" si="9"/>
        <v>11525</v>
      </c>
      <c r="F31" s="3">
        <f t="shared" si="2"/>
        <v>927.5</v>
      </c>
      <c r="G31" s="3">
        <f t="shared" si="3"/>
        <v>26755</v>
      </c>
      <c r="H31" s="3">
        <f t="shared" si="4"/>
        <v>4815.8999999999996</v>
      </c>
      <c r="I31" s="3">
        <f t="shared" si="5"/>
        <v>0</v>
      </c>
      <c r="J31" s="3">
        <f t="shared" si="6"/>
        <v>0</v>
      </c>
      <c r="K31" s="3">
        <f t="shared" si="7"/>
        <v>5855.9</v>
      </c>
      <c r="L31" s="3">
        <f t="shared" si="8"/>
        <v>487.99166666666662</v>
      </c>
    </row>
    <row r="32" spans="1:12" x14ac:dyDescent="0.2">
      <c r="A32" s="3">
        <f>A31+25000</f>
        <v>63280</v>
      </c>
      <c r="B32" s="3">
        <v>2250</v>
      </c>
      <c r="C32" s="3">
        <f t="shared" si="0"/>
        <v>112.5</v>
      </c>
      <c r="D32" s="3">
        <f t="shared" si="1"/>
        <v>61030</v>
      </c>
      <c r="E32" s="3">
        <f t="shared" si="9"/>
        <v>11525</v>
      </c>
      <c r="F32" s="3">
        <f t="shared" si="2"/>
        <v>927.5</v>
      </c>
      <c r="G32" s="3">
        <f t="shared" si="3"/>
        <v>51755</v>
      </c>
      <c r="H32" s="3">
        <f t="shared" si="4"/>
        <v>7182</v>
      </c>
      <c r="I32" s="3">
        <f t="shared" si="5"/>
        <v>0</v>
      </c>
      <c r="J32" s="3">
        <f t="shared" si="6"/>
        <v>0</v>
      </c>
      <c r="K32" s="3">
        <f t="shared" si="7"/>
        <v>8222</v>
      </c>
      <c r="L32" s="3">
        <f t="shared" si="8"/>
        <v>685.16666666666663</v>
      </c>
    </row>
    <row r="33" spans="1:12" x14ac:dyDescent="0.2">
      <c r="A33" s="3">
        <f>22940*1.1</f>
        <v>25234.000000000004</v>
      </c>
      <c r="B33" s="3">
        <v>2250</v>
      </c>
      <c r="C33" s="3">
        <f t="shared" si="0"/>
        <v>112.5</v>
      </c>
      <c r="D33" s="3">
        <f t="shared" si="1"/>
        <v>22984.000000000004</v>
      </c>
      <c r="E33" s="3">
        <f t="shared" si="9"/>
        <v>11525</v>
      </c>
      <c r="F33" s="3">
        <f t="shared" si="2"/>
        <v>927.5</v>
      </c>
      <c r="G33" s="3">
        <f t="shared" si="3"/>
        <v>13709.000000000004</v>
      </c>
      <c r="H33" s="3">
        <f t="shared" si="4"/>
        <v>2467.6200000000003</v>
      </c>
      <c r="I33" s="3">
        <f t="shared" si="5"/>
        <v>0</v>
      </c>
      <c r="J33" s="3">
        <f t="shared" si="6"/>
        <v>0</v>
      </c>
      <c r="K33" s="3">
        <f t="shared" si="7"/>
        <v>3507.6200000000003</v>
      </c>
      <c r="L33" s="3">
        <f t="shared" si="8"/>
        <v>292.30166666666668</v>
      </c>
    </row>
    <row r="34" spans="1:12" x14ac:dyDescent="0.2">
      <c r="A34" s="3">
        <f>A33+25000</f>
        <v>50234</v>
      </c>
      <c r="B34" s="3">
        <v>2250</v>
      </c>
      <c r="C34" s="3">
        <f t="shared" si="0"/>
        <v>112.5</v>
      </c>
      <c r="D34" s="3">
        <f t="shared" si="1"/>
        <v>47984</v>
      </c>
      <c r="E34" s="3">
        <f t="shared" si="9"/>
        <v>11525</v>
      </c>
      <c r="F34" s="3">
        <f t="shared" si="2"/>
        <v>927.5</v>
      </c>
      <c r="G34" s="3">
        <f t="shared" si="3"/>
        <v>38709</v>
      </c>
      <c r="H34" s="3">
        <f t="shared" si="4"/>
        <v>6967.62</v>
      </c>
      <c r="I34" s="3">
        <f t="shared" si="5"/>
        <v>0</v>
      </c>
      <c r="J34" s="3">
        <f t="shared" si="6"/>
        <v>0</v>
      </c>
      <c r="K34" s="3">
        <f t="shared" si="7"/>
        <v>8007.62</v>
      </c>
      <c r="L34" s="3">
        <f t="shared" si="8"/>
        <v>667.30166666666662</v>
      </c>
    </row>
    <row r="35" spans="1:12" x14ac:dyDescent="0.2">
      <c r="A35" s="3">
        <f>49600*1.1</f>
        <v>54560.000000000007</v>
      </c>
      <c r="B35" s="3">
        <v>2250</v>
      </c>
      <c r="C35" s="3">
        <f t="shared" si="0"/>
        <v>112.5</v>
      </c>
      <c r="D35" s="3">
        <f t="shared" si="1"/>
        <v>52310.000000000007</v>
      </c>
      <c r="E35" s="3">
        <f t="shared" si="9"/>
        <v>11525</v>
      </c>
      <c r="F35" s="3">
        <f t="shared" si="2"/>
        <v>927.5</v>
      </c>
      <c r="G35" s="3">
        <f t="shared" si="3"/>
        <v>43035.000000000007</v>
      </c>
      <c r="H35" s="3">
        <f t="shared" si="4"/>
        <v>7182</v>
      </c>
      <c r="I35" s="3">
        <f t="shared" si="5"/>
        <v>0</v>
      </c>
      <c r="J35" s="3">
        <f t="shared" si="6"/>
        <v>0</v>
      </c>
      <c r="K35" s="3">
        <f t="shared" si="7"/>
        <v>8222</v>
      </c>
      <c r="L35" s="3">
        <f t="shared" si="8"/>
        <v>685.16666666666663</v>
      </c>
    </row>
    <row r="36" spans="1:12" x14ac:dyDescent="0.2">
      <c r="A36" s="3">
        <f>A35+25000</f>
        <v>79560</v>
      </c>
      <c r="B36" s="3">
        <v>2250</v>
      </c>
      <c r="C36" s="3">
        <f t="shared" si="0"/>
        <v>112.5</v>
      </c>
      <c r="D36" s="3">
        <f t="shared" si="1"/>
        <v>77310</v>
      </c>
      <c r="E36" s="3">
        <f t="shared" si="9"/>
        <v>11525</v>
      </c>
      <c r="F36" s="3">
        <f t="shared" si="2"/>
        <v>927.5</v>
      </c>
      <c r="G36" s="3">
        <f t="shared" si="3"/>
        <v>68035</v>
      </c>
      <c r="H36" s="3">
        <f t="shared" si="4"/>
        <v>7182</v>
      </c>
      <c r="I36" s="3">
        <f t="shared" si="5"/>
        <v>4020.8</v>
      </c>
      <c r="J36" s="3">
        <f t="shared" si="6"/>
        <v>1125.8240000000001</v>
      </c>
      <c r="K36" s="3">
        <f t="shared" si="7"/>
        <v>9347.8240000000005</v>
      </c>
      <c r="L36" s="3">
        <f t="shared" si="8"/>
        <v>778.98533333333341</v>
      </c>
    </row>
    <row r="37" spans="1:12" x14ac:dyDescent="0.2">
      <c r="A37" s="3">
        <f>27390*1.1</f>
        <v>30129.000000000004</v>
      </c>
      <c r="B37" s="3">
        <v>2250</v>
      </c>
      <c r="C37" s="3">
        <f t="shared" si="0"/>
        <v>112.5</v>
      </c>
      <c r="D37" s="3">
        <f t="shared" si="1"/>
        <v>27879.000000000004</v>
      </c>
      <c r="E37" s="3">
        <f t="shared" si="9"/>
        <v>11525</v>
      </c>
      <c r="F37" s="3">
        <f t="shared" si="2"/>
        <v>927.5</v>
      </c>
      <c r="G37" s="3">
        <f t="shared" si="3"/>
        <v>18604.000000000004</v>
      </c>
      <c r="H37" s="3">
        <f t="shared" si="4"/>
        <v>3348.7200000000007</v>
      </c>
      <c r="I37" s="3">
        <f t="shared" si="5"/>
        <v>0</v>
      </c>
      <c r="J37" s="3">
        <f t="shared" si="6"/>
        <v>0</v>
      </c>
      <c r="K37" s="3">
        <f t="shared" si="7"/>
        <v>4388.7200000000012</v>
      </c>
      <c r="L37" s="3">
        <f t="shared" si="8"/>
        <v>365.72666666666674</v>
      </c>
    </row>
    <row r="38" spans="1:12" x14ac:dyDescent="0.2">
      <c r="A38" s="3">
        <f>A37+25000</f>
        <v>55129</v>
      </c>
      <c r="B38" s="3">
        <v>2250</v>
      </c>
      <c r="C38" s="3">
        <f t="shared" si="0"/>
        <v>112.5</v>
      </c>
      <c r="D38" s="3">
        <f t="shared" si="1"/>
        <v>52879</v>
      </c>
      <c r="E38" s="3">
        <f t="shared" si="9"/>
        <v>11525</v>
      </c>
      <c r="F38" s="3">
        <f t="shared" si="2"/>
        <v>927.5</v>
      </c>
      <c r="G38" s="3">
        <f t="shared" si="3"/>
        <v>43604</v>
      </c>
      <c r="H38" s="3">
        <f t="shared" si="4"/>
        <v>7182</v>
      </c>
      <c r="I38" s="3">
        <f t="shared" si="5"/>
        <v>0</v>
      </c>
      <c r="J38" s="3">
        <f t="shared" si="6"/>
        <v>0</v>
      </c>
      <c r="K38" s="3">
        <f t="shared" si="7"/>
        <v>8222</v>
      </c>
      <c r="L38" s="3">
        <f t="shared" si="8"/>
        <v>685.16666666666663</v>
      </c>
    </row>
    <row r="39" spans="1:12" x14ac:dyDescent="0.2">
      <c r="A39" s="3">
        <f>45940*1.1</f>
        <v>50534.000000000007</v>
      </c>
      <c r="B39" s="3">
        <v>2250</v>
      </c>
      <c r="C39" s="3">
        <f t="shared" si="0"/>
        <v>112.5</v>
      </c>
      <c r="D39" s="3">
        <f t="shared" si="1"/>
        <v>48284.000000000007</v>
      </c>
      <c r="E39" s="3">
        <f t="shared" si="9"/>
        <v>11525</v>
      </c>
      <c r="F39" s="3">
        <f t="shared" si="2"/>
        <v>927.5</v>
      </c>
      <c r="G39" s="3">
        <f t="shared" si="3"/>
        <v>39009.000000000007</v>
      </c>
      <c r="H39" s="3">
        <f t="shared" si="4"/>
        <v>7021.6200000000008</v>
      </c>
      <c r="I39" s="3">
        <f t="shared" si="5"/>
        <v>0</v>
      </c>
      <c r="J39" s="3">
        <f t="shared" si="6"/>
        <v>0</v>
      </c>
      <c r="K39" s="3">
        <f t="shared" si="7"/>
        <v>8061.6200000000008</v>
      </c>
      <c r="L39" s="3">
        <f t="shared" si="8"/>
        <v>671.80166666666673</v>
      </c>
    </row>
    <row r="40" spans="1:12" x14ac:dyDescent="0.2">
      <c r="A40" s="3">
        <f>A39+25000</f>
        <v>75534</v>
      </c>
      <c r="B40" s="3">
        <v>2250</v>
      </c>
      <c r="C40" s="3">
        <f t="shared" si="0"/>
        <v>112.5</v>
      </c>
      <c r="D40" s="3">
        <f t="shared" si="1"/>
        <v>73284</v>
      </c>
      <c r="E40" s="3">
        <f t="shared" si="9"/>
        <v>11525</v>
      </c>
      <c r="F40" s="3">
        <f t="shared" si="2"/>
        <v>927.5</v>
      </c>
      <c r="G40" s="3">
        <f t="shared" si="3"/>
        <v>64009</v>
      </c>
      <c r="H40" s="3">
        <f t="shared" si="4"/>
        <v>7182</v>
      </c>
      <c r="I40" s="3">
        <f t="shared" si="5"/>
        <v>2893.5200000000004</v>
      </c>
      <c r="J40" s="3">
        <f t="shared" si="6"/>
        <v>810.18560000000025</v>
      </c>
      <c r="K40" s="3">
        <f t="shared" si="7"/>
        <v>9032.1856000000007</v>
      </c>
      <c r="L40" s="3">
        <f t="shared" si="8"/>
        <v>752.68213333333335</v>
      </c>
    </row>
    <row r="41" spans="1:12" x14ac:dyDescent="0.2">
      <c r="A41" s="3">
        <f>28200*1.1</f>
        <v>31020.000000000004</v>
      </c>
      <c r="B41" s="3">
        <v>2250</v>
      </c>
      <c r="C41" s="3">
        <f t="shared" si="0"/>
        <v>112.5</v>
      </c>
      <c r="D41" s="3">
        <f t="shared" si="1"/>
        <v>28770.000000000004</v>
      </c>
      <c r="E41" s="3">
        <f t="shared" si="9"/>
        <v>11525</v>
      </c>
      <c r="F41" s="3">
        <f t="shared" si="2"/>
        <v>927.5</v>
      </c>
      <c r="G41" s="3">
        <f t="shared" si="3"/>
        <v>19495.000000000004</v>
      </c>
      <c r="H41" s="3">
        <f t="shared" si="4"/>
        <v>3509.1000000000004</v>
      </c>
      <c r="I41" s="3">
        <f t="shared" si="5"/>
        <v>0</v>
      </c>
      <c r="J41" s="3">
        <f t="shared" si="6"/>
        <v>0</v>
      </c>
      <c r="K41" s="3">
        <f t="shared" si="7"/>
        <v>4549.1000000000004</v>
      </c>
      <c r="L41" s="3">
        <f t="shared" si="8"/>
        <v>379.0916666666667</v>
      </c>
    </row>
    <row r="42" spans="1:12" x14ac:dyDescent="0.2">
      <c r="A42" s="3">
        <f>A41+25000</f>
        <v>56020</v>
      </c>
      <c r="B42" s="3">
        <v>2250</v>
      </c>
      <c r="C42" s="3">
        <f t="shared" si="0"/>
        <v>112.5</v>
      </c>
      <c r="D42" s="3">
        <f t="shared" si="1"/>
        <v>53770</v>
      </c>
      <c r="E42" s="3">
        <f t="shared" si="9"/>
        <v>11525</v>
      </c>
      <c r="F42" s="3">
        <f t="shared" si="2"/>
        <v>927.5</v>
      </c>
      <c r="G42" s="3">
        <f t="shared" si="3"/>
        <v>44495</v>
      </c>
      <c r="H42" s="3">
        <f t="shared" si="4"/>
        <v>7182</v>
      </c>
      <c r="I42" s="3">
        <f t="shared" si="5"/>
        <v>0</v>
      </c>
      <c r="J42" s="3">
        <f t="shared" si="6"/>
        <v>0</v>
      </c>
      <c r="K42" s="3">
        <f t="shared" si="7"/>
        <v>8222</v>
      </c>
      <c r="L42" s="3">
        <f t="shared" si="8"/>
        <v>685.16666666666663</v>
      </c>
    </row>
    <row r="43" spans="1:12" x14ac:dyDescent="0.2">
      <c r="A43" s="3">
        <f>42660*1.1</f>
        <v>46926.000000000007</v>
      </c>
      <c r="B43" s="3">
        <v>2250</v>
      </c>
      <c r="C43" s="3">
        <f t="shared" si="0"/>
        <v>112.5</v>
      </c>
      <c r="D43" s="3">
        <f t="shared" si="1"/>
        <v>44676.000000000007</v>
      </c>
      <c r="E43" s="3">
        <f t="shared" si="9"/>
        <v>11525</v>
      </c>
      <c r="F43" s="3">
        <f t="shared" si="2"/>
        <v>927.5</v>
      </c>
      <c r="G43" s="3">
        <f t="shared" si="3"/>
        <v>35401.000000000007</v>
      </c>
      <c r="H43" s="3">
        <f t="shared" si="4"/>
        <v>6372.1800000000012</v>
      </c>
      <c r="I43" s="3">
        <f t="shared" si="5"/>
        <v>0</v>
      </c>
      <c r="J43" s="3">
        <f t="shared" si="6"/>
        <v>0</v>
      </c>
      <c r="K43" s="3">
        <f t="shared" si="7"/>
        <v>7412.1800000000012</v>
      </c>
      <c r="L43" s="3">
        <f t="shared" si="8"/>
        <v>617.68166666666673</v>
      </c>
    </row>
    <row r="44" spans="1:12" x14ac:dyDescent="0.2">
      <c r="A44" s="3">
        <f>A43+25000</f>
        <v>71926</v>
      </c>
      <c r="B44" s="3">
        <v>2250</v>
      </c>
      <c r="C44" s="3">
        <f t="shared" si="0"/>
        <v>112.5</v>
      </c>
      <c r="D44" s="3">
        <f t="shared" si="1"/>
        <v>69676</v>
      </c>
      <c r="E44" s="3">
        <f t="shared" si="9"/>
        <v>11525</v>
      </c>
      <c r="F44" s="3">
        <f t="shared" si="2"/>
        <v>927.5</v>
      </c>
      <c r="G44" s="3">
        <f t="shared" si="3"/>
        <v>60401</v>
      </c>
      <c r="H44" s="3">
        <f t="shared" si="4"/>
        <v>7182</v>
      </c>
      <c r="I44" s="3">
        <f t="shared" si="5"/>
        <v>1883.2800000000002</v>
      </c>
      <c r="J44" s="3">
        <f t="shared" si="6"/>
        <v>527.31840000000011</v>
      </c>
      <c r="K44" s="3">
        <f t="shared" si="7"/>
        <v>8749.3184000000001</v>
      </c>
      <c r="L44" s="3">
        <f t="shared" si="8"/>
        <v>729.10986666666668</v>
      </c>
    </row>
    <row r="45" spans="1:12" x14ac:dyDescent="0.2">
      <c r="A45" s="3">
        <f>19090*1.1</f>
        <v>20999</v>
      </c>
      <c r="B45" s="3">
        <v>2250</v>
      </c>
      <c r="C45" s="3">
        <f t="shared" si="0"/>
        <v>112.5</v>
      </c>
      <c r="D45" s="3">
        <f t="shared" si="1"/>
        <v>18749</v>
      </c>
      <c r="E45" s="3">
        <f t="shared" si="9"/>
        <v>11525</v>
      </c>
      <c r="F45" s="3">
        <f t="shared" si="2"/>
        <v>927.5</v>
      </c>
      <c r="G45" s="3">
        <f t="shared" si="3"/>
        <v>9474</v>
      </c>
      <c r="H45" s="3">
        <f t="shared" si="4"/>
        <v>1705.32</v>
      </c>
      <c r="I45" s="3">
        <f t="shared" si="5"/>
        <v>0</v>
      </c>
      <c r="J45" s="3">
        <f t="shared" si="6"/>
        <v>0</v>
      </c>
      <c r="K45" s="3">
        <f t="shared" si="7"/>
        <v>2745.3199999999997</v>
      </c>
      <c r="L45" s="3">
        <f t="shared" si="8"/>
        <v>228.77666666666664</v>
      </c>
    </row>
    <row r="46" spans="1:12" x14ac:dyDescent="0.2">
      <c r="A46" s="3">
        <f>A45+25000</f>
        <v>45999</v>
      </c>
      <c r="B46" s="3">
        <v>2250</v>
      </c>
      <c r="C46" s="3">
        <f t="shared" si="0"/>
        <v>112.5</v>
      </c>
      <c r="D46" s="3">
        <f t="shared" si="1"/>
        <v>43749</v>
      </c>
      <c r="E46" s="3">
        <f t="shared" si="9"/>
        <v>11525</v>
      </c>
      <c r="F46" s="3">
        <f t="shared" si="2"/>
        <v>927.5</v>
      </c>
      <c r="G46" s="3">
        <f t="shared" si="3"/>
        <v>34474</v>
      </c>
      <c r="H46" s="3">
        <f t="shared" si="4"/>
        <v>6205.32</v>
      </c>
      <c r="I46" s="3">
        <f t="shared" si="5"/>
        <v>0</v>
      </c>
      <c r="J46" s="3">
        <f t="shared" si="6"/>
        <v>0</v>
      </c>
      <c r="K46" s="3">
        <f t="shared" si="7"/>
        <v>7245.32</v>
      </c>
      <c r="L46" s="3">
        <f t="shared" si="8"/>
        <v>603.77666666666664</v>
      </c>
    </row>
    <row r="47" spans="1:12" x14ac:dyDescent="0.2">
      <c r="A47" s="3">
        <f>39270*1.1</f>
        <v>43197</v>
      </c>
      <c r="B47" s="3">
        <v>2250</v>
      </c>
      <c r="C47" s="3">
        <f t="shared" si="0"/>
        <v>112.5</v>
      </c>
      <c r="D47" s="3">
        <f t="shared" si="1"/>
        <v>40947</v>
      </c>
      <c r="E47" s="3">
        <f t="shared" ref="E47:E75" si="10">IF(A47&gt;E41,11525,0)</f>
        <v>11525</v>
      </c>
      <c r="F47" s="3">
        <f t="shared" si="2"/>
        <v>927.5</v>
      </c>
      <c r="G47" s="3">
        <f t="shared" si="3"/>
        <v>31672</v>
      </c>
      <c r="H47" s="3">
        <f t="shared" si="4"/>
        <v>5700.96</v>
      </c>
      <c r="I47" s="3">
        <f t="shared" si="5"/>
        <v>0</v>
      </c>
      <c r="J47" s="3">
        <f t="shared" si="6"/>
        <v>0</v>
      </c>
      <c r="K47" s="3">
        <f t="shared" si="7"/>
        <v>6740.96</v>
      </c>
      <c r="L47" s="3">
        <f t="shared" si="8"/>
        <v>561.74666666666667</v>
      </c>
    </row>
    <row r="48" spans="1:12" x14ac:dyDescent="0.2">
      <c r="A48" s="3">
        <f>A47+25000</f>
        <v>68197</v>
      </c>
      <c r="B48" s="3">
        <v>2250</v>
      </c>
      <c r="C48" s="3">
        <f t="shared" si="0"/>
        <v>112.5</v>
      </c>
      <c r="D48" s="3">
        <f t="shared" si="1"/>
        <v>65947</v>
      </c>
      <c r="E48" s="3">
        <f t="shared" si="10"/>
        <v>11525</v>
      </c>
      <c r="F48" s="3">
        <f t="shared" si="2"/>
        <v>927.5</v>
      </c>
      <c r="G48" s="3">
        <f t="shared" si="3"/>
        <v>56672</v>
      </c>
      <c r="H48" s="3">
        <f t="shared" si="4"/>
        <v>7182</v>
      </c>
      <c r="I48" s="3">
        <f t="shared" si="5"/>
        <v>839.16000000000008</v>
      </c>
      <c r="J48" s="3">
        <f t="shared" si="6"/>
        <v>234.96480000000005</v>
      </c>
      <c r="K48" s="3">
        <f t="shared" si="7"/>
        <v>8456.9647999999997</v>
      </c>
      <c r="L48" s="3">
        <f t="shared" si="8"/>
        <v>704.74706666666668</v>
      </c>
    </row>
    <row r="49" spans="1:12" x14ac:dyDescent="0.2">
      <c r="A49" s="3">
        <f>26930*1.1</f>
        <v>29623.000000000004</v>
      </c>
      <c r="B49" s="3">
        <v>2250</v>
      </c>
      <c r="C49" s="3">
        <f t="shared" si="0"/>
        <v>112.5</v>
      </c>
      <c r="D49" s="3">
        <f t="shared" si="1"/>
        <v>27373.000000000004</v>
      </c>
      <c r="E49" s="3">
        <f t="shared" si="10"/>
        <v>11525</v>
      </c>
      <c r="F49" s="3">
        <f t="shared" si="2"/>
        <v>927.5</v>
      </c>
      <c r="G49" s="3">
        <f t="shared" si="3"/>
        <v>18098.000000000004</v>
      </c>
      <c r="H49" s="3">
        <f t="shared" si="4"/>
        <v>3257.6400000000003</v>
      </c>
      <c r="I49" s="3">
        <f t="shared" si="5"/>
        <v>0</v>
      </c>
      <c r="J49" s="3">
        <f t="shared" si="6"/>
        <v>0</v>
      </c>
      <c r="K49" s="3">
        <f t="shared" si="7"/>
        <v>4297.6400000000003</v>
      </c>
      <c r="L49" s="3">
        <f t="shared" si="8"/>
        <v>358.13666666666671</v>
      </c>
    </row>
    <row r="50" spans="1:12" x14ac:dyDescent="0.2">
      <c r="A50" s="3">
        <f>A49+25000</f>
        <v>54623</v>
      </c>
      <c r="B50" s="3">
        <v>2250</v>
      </c>
      <c r="C50" s="3">
        <f t="shared" si="0"/>
        <v>112.5</v>
      </c>
      <c r="D50" s="3">
        <f t="shared" si="1"/>
        <v>52373</v>
      </c>
      <c r="E50" s="3">
        <f t="shared" si="10"/>
        <v>11525</v>
      </c>
      <c r="F50" s="3">
        <f t="shared" si="2"/>
        <v>927.5</v>
      </c>
      <c r="G50" s="3">
        <f t="shared" si="3"/>
        <v>43098</v>
      </c>
      <c r="H50" s="3">
        <f t="shared" si="4"/>
        <v>7182</v>
      </c>
      <c r="I50" s="3">
        <f t="shared" si="5"/>
        <v>0</v>
      </c>
      <c r="J50" s="3">
        <f t="shared" si="6"/>
        <v>0</v>
      </c>
      <c r="K50" s="3">
        <f t="shared" si="7"/>
        <v>8222</v>
      </c>
      <c r="L50" s="3">
        <f t="shared" si="8"/>
        <v>685.16666666666663</v>
      </c>
    </row>
    <row r="51" spans="1:12" x14ac:dyDescent="0.2">
      <c r="A51" s="3">
        <f>28430*1.1</f>
        <v>31273.000000000004</v>
      </c>
      <c r="B51" s="3">
        <v>2250</v>
      </c>
      <c r="C51" s="3">
        <f t="shared" si="0"/>
        <v>112.5</v>
      </c>
      <c r="D51" s="3">
        <f t="shared" si="1"/>
        <v>29023.000000000004</v>
      </c>
      <c r="E51" s="3">
        <f t="shared" si="10"/>
        <v>11525</v>
      </c>
      <c r="F51" s="3">
        <f t="shared" si="2"/>
        <v>927.5</v>
      </c>
      <c r="G51" s="3">
        <f t="shared" si="3"/>
        <v>19748.000000000004</v>
      </c>
      <c r="H51" s="3">
        <f t="shared" si="4"/>
        <v>3554.6400000000003</v>
      </c>
      <c r="I51" s="3">
        <f t="shared" si="5"/>
        <v>0</v>
      </c>
      <c r="J51" s="3">
        <f t="shared" si="6"/>
        <v>0</v>
      </c>
      <c r="K51" s="3">
        <f t="shared" si="7"/>
        <v>4594.6400000000003</v>
      </c>
      <c r="L51" s="3">
        <f t="shared" si="8"/>
        <v>382.88666666666671</v>
      </c>
    </row>
    <row r="52" spans="1:12" x14ac:dyDescent="0.2">
      <c r="A52" s="3">
        <f>A51+25000</f>
        <v>56273</v>
      </c>
      <c r="B52" s="3">
        <v>2250</v>
      </c>
      <c r="C52" s="3">
        <f t="shared" si="0"/>
        <v>112.5</v>
      </c>
      <c r="D52" s="3">
        <f t="shared" si="1"/>
        <v>54023</v>
      </c>
      <c r="E52" s="3">
        <f t="shared" si="10"/>
        <v>11525</v>
      </c>
      <c r="F52" s="3">
        <f t="shared" si="2"/>
        <v>927.5</v>
      </c>
      <c r="G52" s="3">
        <f t="shared" si="3"/>
        <v>44748</v>
      </c>
      <c r="H52" s="3">
        <f t="shared" si="4"/>
        <v>7182</v>
      </c>
      <c r="I52" s="3">
        <f t="shared" si="5"/>
        <v>0</v>
      </c>
      <c r="J52" s="3">
        <f t="shared" si="6"/>
        <v>0</v>
      </c>
      <c r="K52" s="3">
        <f t="shared" si="7"/>
        <v>8222</v>
      </c>
      <c r="L52" s="3">
        <f t="shared" si="8"/>
        <v>685.16666666666663</v>
      </c>
    </row>
    <row r="53" spans="1:12" x14ac:dyDescent="0.2">
      <c r="A53" s="3">
        <f>64300*1.1</f>
        <v>70730</v>
      </c>
      <c r="B53" s="3">
        <v>2250</v>
      </c>
      <c r="C53" s="3">
        <f t="shared" si="0"/>
        <v>112.5</v>
      </c>
      <c r="D53" s="3">
        <f t="shared" si="1"/>
        <v>68480</v>
      </c>
      <c r="E53" s="3">
        <f t="shared" si="10"/>
        <v>11525</v>
      </c>
      <c r="F53" s="3">
        <f t="shared" si="2"/>
        <v>927.5</v>
      </c>
      <c r="G53" s="3">
        <f t="shared" si="3"/>
        <v>59205</v>
      </c>
      <c r="H53" s="3">
        <f t="shared" si="4"/>
        <v>7182</v>
      </c>
      <c r="I53" s="3">
        <f t="shared" si="5"/>
        <v>1548.4</v>
      </c>
      <c r="J53" s="3">
        <f t="shared" si="6"/>
        <v>433.55200000000008</v>
      </c>
      <c r="K53" s="3">
        <f t="shared" si="7"/>
        <v>8655.5519999999997</v>
      </c>
      <c r="L53" s="3">
        <f t="shared" si="8"/>
        <v>721.29599999999994</v>
      </c>
    </row>
    <row r="54" spans="1:12" x14ac:dyDescent="0.2">
      <c r="A54" s="3">
        <f>A53+25000</f>
        <v>95730</v>
      </c>
      <c r="B54" s="3">
        <v>2250</v>
      </c>
      <c r="C54" s="3">
        <f t="shared" si="0"/>
        <v>112.5</v>
      </c>
      <c r="D54" s="3">
        <f t="shared" si="1"/>
        <v>93480</v>
      </c>
      <c r="E54" s="3">
        <f t="shared" si="10"/>
        <v>11525</v>
      </c>
      <c r="F54" s="3">
        <f t="shared" si="2"/>
        <v>927.5</v>
      </c>
      <c r="G54" s="3">
        <f t="shared" si="3"/>
        <v>84205</v>
      </c>
      <c r="H54" s="3">
        <f t="shared" si="4"/>
        <v>7182</v>
      </c>
      <c r="I54" s="3">
        <f t="shared" si="5"/>
        <v>8548.4000000000015</v>
      </c>
      <c r="J54" s="3">
        <f t="shared" si="6"/>
        <v>2393.5520000000006</v>
      </c>
      <c r="K54" s="3">
        <f t="shared" si="7"/>
        <v>10615.552</v>
      </c>
      <c r="L54" s="3">
        <f t="shared" si="8"/>
        <v>884.62933333333331</v>
      </c>
    </row>
    <row r="55" spans="1:12" x14ac:dyDescent="0.2">
      <c r="A55" s="3">
        <f>17600*1.1</f>
        <v>19360</v>
      </c>
      <c r="B55" s="3">
        <v>2250</v>
      </c>
      <c r="C55" s="3">
        <f t="shared" si="0"/>
        <v>112.5</v>
      </c>
      <c r="D55" s="3">
        <f t="shared" si="1"/>
        <v>17110</v>
      </c>
      <c r="E55" s="3">
        <f t="shared" si="10"/>
        <v>11525</v>
      </c>
      <c r="F55" s="3">
        <f t="shared" si="2"/>
        <v>927.5</v>
      </c>
      <c r="G55" s="3">
        <f t="shared" si="3"/>
        <v>7835</v>
      </c>
      <c r="H55" s="3">
        <f t="shared" si="4"/>
        <v>1410.3</v>
      </c>
      <c r="I55" s="3">
        <f t="shared" si="5"/>
        <v>0</v>
      </c>
      <c r="J55" s="3">
        <f t="shared" si="6"/>
        <v>0</v>
      </c>
      <c r="K55" s="3">
        <f t="shared" si="7"/>
        <v>2450.3000000000002</v>
      </c>
      <c r="L55" s="3">
        <f t="shared" si="8"/>
        <v>204.19166666666669</v>
      </c>
    </row>
    <row r="56" spans="1:12" x14ac:dyDescent="0.2">
      <c r="A56" s="3">
        <f>A55+25000</f>
        <v>44360</v>
      </c>
      <c r="B56" s="3">
        <v>2250</v>
      </c>
      <c r="C56" s="3">
        <f t="shared" si="0"/>
        <v>112.5</v>
      </c>
      <c r="D56" s="3">
        <f t="shared" si="1"/>
        <v>42110</v>
      </c>
      <c r="E56" s="3">
        <f t="shared" si="10"/>
        <v>11525</v>
      </c>
      <c r="F56" s="3">
        <f t="shared" si="2"/>
        <v>927.5</v>
      </c>
      <c r="G56" s="3">
        <f t="shared" si="3"/>
        <v>32835</v>
      </c>
      <c r="H56" s="3">
        <f t="shared" si="4"/>
        <v>5910.3</v>
      </c>
      <c r="I56" s="3">
        <f t="shared" si="5"/>
        <v>0</v>
      </c>
      <c r="J56" s="3">
        <f t="shared" si="6"/>
        <v>0</v>
      </c>
      <c r="K56" s="3">
        <f t="shared" si="7"/>
        <v>6950.3</v>
      </c>
      <c r="L56" s="3">
        <f t="shared" si="8"/>
        <v>579.19166666666672</v>
      </c>
    </row>
    <row r="57" spans="1:12" x14ac:dyDescent="0.2">
      <c r="A57" s="3">
        <f>85700*1.1</f>
        <v>94270.000000000015</v>
      </c>
      <c r="B57" s="3">
        <v>2250</v>
      </c>
      <c r="C57" s="3">
        <f t="shared" si="0"/>
        <v>112.5</v>
      </c>
      <c r="D57" s="3">
        <f t="shared" si="1"/>
        <v>92020.000000000015</v>
      </c>
      <c r="E57" s="3">
        <f t="shared" si="10"/>
        <v>11525</v>
      </c>
      <c r="F57" s="3">
        <f t="shared" si="2"/>
        <v>927.5</v>
      </c>
      <c r="G57" s="3">
        <f t="shared" si="3"/>
        <v>82745.000000000015</v>
      </c>
      <c r="H57" s="3">
        <f t="shared" si="4"/>
        <v>7182</v>
      </c>
      <c r="I57" s="3">
        <f t="shared" si="5"/>
        <v>8139.6000000000049</v>
      </c>
      <c r="J57" s="3">
        <f t="shared" si="6"/>
        <v>2279.0880000000016</v>
      </c>
      <c r="K57" s="3">
        <f t="shared" si="7"/>
        <v>10501.088000000002</v>
      </c>
      <c r="L57" s="3">
        <f t="shared" si="8"/>
        <v>875.09066666666683</v>
      </c>
    </row>
    <row r="58" spans="1:12" x14ac:dyDescent="0.2">
      <c r="A58" s="3">
        <f>A57+25000</f>
        <v>119270.00000000001</v>
      </c>
      <c r="B58" s="3">
        <v>2250</v>
      </c>
      <c r="C58" s="3">
        <f t="shared" si="0"/>
        <v>112.5</v>
      </c>
      <c r="D58" s="3">
        <f t="shared" si="1"/>
        <v>117020.00000000001</v>
      </c>
      <c r="E58" s="3">
        <f t="shared" si="10"/>
        <v>11525</v>
      </c>
      <c r="F58" s="3">
        <f t="shared" si="2"/>
        <v>927.5</v>
      </c>
      <c r="G58" s="3">
        <f t="shared" si="3"/>
        <v>107745.00000000001</v>
      </c>
      <c r="H58" s="3">
        <f t="shared" si="4"/>
        <v>7182</v>
      </c>
      <c r="I58" s="3">
        <f t="shared" si="5"/>
        <v>15139.600000000006</v>
      </c>
      <c r="J58" s="3">
        <f t="shared" si="6"/>
        <v>4239.0880000000025</v>
      </c>
      <c r="K58" s="3">
        <f t="shared" si="7"/>
        <v>12461.088000000003</v>
      </c>
      <c r="L58" s="3">
        <f t="shared" si="8"/>
        <v>1038.4240000000002</v>
      </c>
    </row>
    <row r="59" spans="1:12" x14ac:dyDescent="0.2">
      <c r="A59" s="3">
        <f>56170*1.1</f>
        <v>61787.000000000007</v>
      </c>
      <c r="B59" s="3">
        <v>2250</v>
      </c>
      <c r="C59" s="3">
        <f t="shared" si="0"/>
        <v>112.5</v>
      </c>
      <c r="D59" s="3">
        <f t="shared" si="1"/>
        <v>59537.000000000007</v>
      </c>
      <c r="E59" s="3">
        <f t="shared" si="10"/>
        <v>11525</v>
      </c>
      <c r="F59" s="3">
        <f t="shared" si="2"/>
        <v>927.5</v>
      </c>
      <c r="G59" s="3">
        <f t="shared" si="3"/>
        <v>50262.000000000007</v>
      </c>
      <c r="H59" s="3">
        <f t="shared" si="4"/>
        <v>7182</v>
      </c>
      <c r="I59" s="3">
        <f t="shared" si="5"/>
        <v>0</v>
      </c>
      <c r="J59" s="3">
        <f t="shared" si="6"/>
        <v>0</v>
      </c>
      <c r="K59" s="3">
        <f t="shared" si="7"/>
        <v>8222</v>
      </c>
      <c r="L59" s="3">
        <f t="shared" si="8"/>
        <v>685.16666666666663</v>
      </c>
    </row>
    <row r="60" spans="1:12" x14ac:dyDescent="0.2">
      <c r="A60" s="3">
        <f>A59+25000</f>
        <v>86787</v>
      </c>
      <c r="B60" s="3">
        <v>2250</v>
      </c>
      <c r="C60" s="3">
        <f t="shared" si="0"/>
        <v>112.5</v>
      </c>
      <c r="D60" s="3">
        <f t="shared" si="1"/>
        <v>84537</v>
      </c>
      <c r="E60" s="3">
        <f t="shared" si="10"/>
        <v>11525</v>
      </c>
      <c r="F60" s="3">
        <f t="shared" si="2"/>
        <v>927.5</v>
      </c>
      <c r="G60" s="3">
        <f t="shared" si="3"/>
        <v>75262</v>
      </c>
      <c r="H60" s="3">
        <f t="shared" si="4"/>
        <v>7182</v>
      </c>
      <c r="I60" s="3">
        <f t="shared" si="5"/>
        <v>6044.3600000000006</v>
      </c>
      <c r="J60" s="3">
        <f t="shared" si="6"/>
        <v>1692.4208000000003</v>
      </c>
      <c r="K60" s="3">
        <f t="shared" si="7"/>
        <v>9914.4207999999999</v>
      </c>
      <c r="L60" s="3">
        <f t="shared" si="8"/>
        <v>826.20173333333332</v>
      </c>
    </row>
    <row r="61" spans="1:12" x14ac:dyDescent="0.2">
      <c r="A61" s="3">
        <f>25500*1.1</f>
        <v>28050.000000000004</v>
      </c>
      <c r="B61" s="3">
        <v>2250</v>
      </c>
      <c r="C61" s="3">
        <f t="shared" si="0"/>
        <v>112.5</v>
      </c>
      <c r="D61" s="3">
        <f t="shared" si="1"/>
        <v>25800.000000000004</v>
      </c>
      <c r="E61" s="3">
        <f t="shared" si="10"/>
        <v>11525</v>
      </c>
      <c r="F61" s="3">
        <f t="shared" si="2"/>
        <v>927.5</v>
      </c>
      <c r="G61" s="3">
        <f t="shared" si="3"/>
        <v>16525.000000000004</v>
      </c>
      <c r="H61" s="3">
        <f t="shared" si="4"/>
        <v>2974.5000000000005</v>
      </c>
      <c r="I61" s="3">
        <f t="shared" si="5"/>
        <v>0</v>
      </c>
      <c r="J61" s="3">
        <f t="shared" si="6"/>
        <v>0</v>
      </c>
      <c r="K61" s="3">
        <f t="shared" si="7"/>
        <v>4014.5000000000005</v>
      </c>
      <c r="L61" s="3">
        <f t="shared" si="8"/>
        <v>334.54166666666669</v>
      </c>
    </row>
    <row r="62" spans="1:12" x14ac:dyDescent="0.2">
      <c r="A62" s="3">
        <f>A61+25000</f>
        <v>53050</v>
      </c>
      <c r="B62" s="3">
        <v>2250</v>
      </c>
      <c r="C62" s="3">
        <f t="shared" si="0"/>
        <v>112.5</v>
      </c>
      <c r="D62" s="3">
        <f t="shared" si="1"/>
        <v>50800</v>
      </c>
      <c r="E62" s="3">
        <f t="shared" si="10"/>
        <v>11525</v>
      </c>
      <c r="F62" s="3">
        <f t="shared" si="2"/>
        <v>927.5</v>
      </c>
      <c r="G62" s="3">
        <f t="shared" si="3"/>
        <v>41525</v>
      </c>
      <c r="H62" s="3">
        <f t="shared" si="4"/>
        <v>7182</v>
      </c>
      <c r="I62" s="3">
        <f t="shared" si="5"/>
        <v>0</v>
      </c>
      <c r="J62" s="3">
        <f t="shared" si="6"/>
        <v>0</v>
      </c>
      <c r="K62" s="3">
        <f t="shared" si="7"/>
        <v>8222</v>
      </c>
      <c r="L62" s="3">
        <f t="shared" si="8"/>
        <v>685.16666666666663</v>
      </c>
    </row>
    <row r="63" spans="1:12" x14ac:dyDescent="0.2">
      <c r="A63" s="3">
        <f>36130*1.1</f>
        <v>39743</v>
      </c>
      <c r="B63" s="3">
        <v>2250</v>
      </c>
      <c r="C63" s="3">
        <f t="shared" si="0"/>
        <v>112.5</v>
      </c>
      <c r="D63" s="3">
        <f t="shared" si="1"/>
        <v>37493</v>
      </c>
      <c r="E63" s="3">
        <f t="shared" si="10"/>
        <v>11525</v>
      </c>
      <c r="F63" s="3">
        <f t="shared" si="2"/>
        <v>927.5</v>
      </c>
      <c r="G63" s="3">
        <f t="shared" si="3"/>
        <v>28218</v>
      </c>
      <c r="H63" s="3">
        <f t="shared" si="4"/>
        <v>5079.24</v>
      </c>
      <c r="I63" s="3">
        <f t="shared" si="5"/>
        <v>0</v>
      </c>
      <c r="J63" s="3">
        <f t="shared" si="6"/>
        <v>0</v>
      </c>
      <c r="K63" s="3">
        <f t="shared" si="7"/>
        <v>6119.24</v>
      </c>
      <c r="L63" s="3">
        <f t="shared" si="8"/>
        <v>509.93666666666667</v>
      </c>
    </row>
    <row r="64" spans="1:12" x14ac:dyDescent="0.2">
      <c r="A64" s="3">
        <f>A63+25000</f>
        <v>64743</v>
      </c>
      <c r="B64" s="3">
        <v>2250</v>
      </c>
      <c r="C64" s="3">
        <f t="shared" si="0"/>
        <v>112.5</v>
      </c>
      <c r="D64" s="3">
        <f t="shared" si="1"/>
        <v>62493</v>
      </c>
      <c r="E64" s="3">
        <f t="shared" si="10"/>
        <v>11525</v>
      </c>
      <c r="F64" s="3">
        <f t="shared" si="2"/>
        <v>927.5</v>
      </c>
      <c r="G64" s="3">
        <f t="shared" si="3"/>
        <v>53218</v>
      </c>
      <c r="H64" s="3">
        <f t="shared" si="4"/>
        <v>7182</v>
      </c>
      <c r="I64" s="3">
        <f t="shared" si="5"/>
        <v>0</v>
      </c>
      <c r="J64" s="3">
        <f t="shared" si="6"/>
        <v>0</v>
      </c>
      <c r="K64" s="3">
        <f t="shared" si="7"/>
        <v>8222</v>
      </c>
      <c r="L64" s="3">
        <f t="shared" si="8"/>
        <v>685.16666666666663</v>
      </c>
    </row>
    <row r="65" spans="1:12" x14ac:dyDescent="0.2">
      <c r="A65" s="3">
        <f>60500*1.1</f>
        <v>66550</v>
      </c>
      <c r="B65" s="3">
        <v>2250</v>
      </c>
      <c r="C65" s="3">
        <f t="shared" si="0"/>
        <v>112.5</v>
      </c>
      <c r="D65" s="3">
        <f t="shared" si="1"/>
        <v>64300</v>
      </c>
      <c r="E65" s="3">
        <f t="shared" si="10"/>
        <v>11525</v>
      </c>
      <c r="F65" s="3">
        <f t="shared" si="2"/>
        <v>927.5</v>
      </c>
      <c r="G65" s="3">
        <f t="shared" si="3"/>
        <v>55025</v>
      </c>
      <c r="H65" s="3">
        <f t="shared" si="4"/>
        <v>7182</v>
      </c>
      <c r="I65" s="3">
        <f t="shared" si="5"/>
        <v>378.00000000000006</v>
      </c>
      <c r="J65" s="3">
        <f t="shared" si="6"/>
        <v>105.84000000000003</v>
      </c>
      <c r="K65" s="3">
        <f t="shared" si="7"/>
        <v>8327.84</v>
      </c>
      <c r="L65" s="3">
        <f t="shared" si="8"/>
        <v>693.98666666666668</v>
      </c>
    </row>
    <row r="66" spans="1:12" x14ac:dyDescent="0.2">
      <c r="A66" s="3">
        <f>A65+25000</f>
        <v>91550</v>
      </c>
      <c r="B66" s="3">
        <v>2250</v>
      </c>
      <c r="C66" s="3">
        <f t="shared" si="0"/>
        <v>112.5</v>
      </c>
      <c r="D66" s="3">
        <f t="shared" si="1"/>
        <v>89300</v>
      </c>
      <c r="E66" s="3">
        <f t="shared" si="10"/>
        <v>11525</v>
      </c>
      <c r="F66" s="3">
        <f t="shared" si="2"/>
        <v>927.5</v>
      </c>
      <c r="G66" s="3">
        <f t="shared" si="3"/>
        <v>80025</v>
      </c>
      <c r="H66" s="3">
        <f t="shared" si="4"/>
        <v>7182</v>
      </c>
      <c r="I66" s="3">
        <f t="shared" si="5"/>
        <v>7378.0000000000009</v>
      </c>
      <c r="J66" s="3">
        <f t="shared" si="6"/>
        <v>2065.8400000000006</v>
      </c>
      <c r="K66" s="3">
        <f t="shared" si="7"/>
        <v>10287.84</v>
      </c>
      <c r="L66" s="3">
        <f t="shared" si="8"/>
        <v>857.32</v>
      </c>
    </row>
    <row r="67" spans="1:12" x14ac:dyDescent="0.2">
      <c r="A67" s="3">
        <f>50410*1.1</f>
        <v>55451.000000000007</v>
      </c>
      <c r="B67" s="3">
        <v>2250</v>
      </c>
      <c r="C67" s="3">
        <f t="shared" si="0"/>
        <v>112.5</v>
      </c>
      <c r="D67" s="3">
        <f t="shared" si="1"/>
        <v>53201.000000000007</v>
      </c>
      <c r="E67" s="3">
        <f t="shared" si="10"/>
        <v>11525</v>
      </c>
      <c r="F67" s="3">
        <f t="shared" si="2"/>
        <v>927.5</v>
      </c>
      <c r="G67" s="3">
        <f t="shared" si="3"/>
        <v>43926.000000000007</v>
      </c>
      <c r="H67" s="3">
        <f t="shared" si="4"/>
        <v>7182</v>
      </c>
      <c r="I67" s="3">
        <f t="shared" si="5"/>
        <v>0</v>
      </c>
      <c r="J67" s="3">
        <f t="shared" si="6"/>
        <v>0</v>
      </c>
      <c r="K67" s="3">
        <f t="shared" si="7"/>
        <v>8222</v>
      </c>
      <c r="L67" s="3">
        <f t="shared" si="8"/>
        <v>685.16666666666663</v>
      </c>
    </row>
    <row r="68" spans="1:12" x14ac:dyDescent="0.2">
      <c r="A68" s="3">
        <f>A67+25000</f>
        <v>80451</v>
      </c>
      <c r="B68" s="3">
        <v>2250</v>
      </c>
      <c r="C68" s="3">
        <f t="shared" si="0"/>
        <v>112.5</v>
      </c>
      <c r="D68" s="3">
        <f t="shared" si="1"/>
        <v>78201</v>
      </c>
      <c r="E68" s="3">
        <f t="shared" si="10"/>
        <v>11525</v>
      </c>
      <c r="F68" s="3">
        <f t="shared" si="2"/>
        <v>927.5</v>
      </c>
      <c r="G68" s="3">
        <f t="shared" si="3"/>
        <v>68926</v>
      </c>
      <c r="H68" s="3">
        <f t="shared" si="4"/>
        <v>7182</v>
      </c>
      <c r="I68" s="3">
        <f t="shared" si="5"/>
        <v>4270.2800000000007</v>
      </c>
      <c r="J68" s="3">
        <f t="shared" si="6"/>
        <v>1195.6784000000002</v>
      </c>
      <c r="K68" s="3">
        <f t="shared" si="7"/>
        <v>9417.6784000000007</v>
      </c>
      <c r="L68" s="3">
        <f t="shared" si="8"/>
        <v>784.80653333333339</v>
      </c>
    </row>
    <row r="69" spans="1:12" x14ac:dyDescent="0.2">
      <c r="A69" s="3">
        <f>35780*1.1</f>
        <v>39358</v>
      </c>
      <c r="B69" s="3">
        <v>2250</v>
      </c>
      <c r="C69" s="3">
        <f t="shared" si="0"/>
        <v>112.5</v>
      </c>
      <c r="D69" s="3">
        <f t="shared" si="1"/>
        <v>37108</v>
      </c>
      <c r="E69" s="3">
        <f t="shared" si="10"/>
        <v>11525</v>
      </c>
      <c r="F69" s="3">
        <f t="shared" si="2"/>
        <v>927.5</v>
      </c>
      <c r="G69" s="3">
        <f t="shared" si="3"/>
        <v>27833</v>
      </c>
      <c r="H69" s="3">
        <f t="shared" si="4"/>
        <v>5009.9399999999996</v>
      </c>
      <c r="I69" s="3">
        <f t="shared" si="5"/>
        <v>0</v>
      </c>
      <c r="J69" s="3">
        <f t="shared" si="6"/>
        <v>0</v>
      </c>
      <c r="K69" s="3">
        <f t="shared" si="7"/>
        <v>6049.94</v>
      </c>
      <c r="L69" s="3">
        <f t="shared" si="8"/>
        <v>504.16166666666663</v>
      </c>
    </row>
    <row r="70" spans="1:12" x14ac:dyDescent="0.2">
      <c r="A70" s="3">
        <f>A69+25000</f>
        <v>64358</v>
      </c>
      <c r="B70" s="3">
        <v>2250</v>
      </c>
      <c r="C70" s="3">
        <f t="shared" si="0"/>
        <v>112.5</v>
      </c>
      <c r="D70" s="3">
        <f t="shared" si="1"/>
        <v>62108</v>
      </c>
      <c r="E70" s="3">
        <f t="shared" si="10"/>
        <v>11525</v>
      </c>
      <c r="F70" s="3">
        <f t="shared" si="2"/>
        <v>927.5</v>
      </c>
      <c r="G70" s="3">
        <f t="shared" si="3"/>
        <v>52833</v>
      </c>
      <c r="H70" s="3">
        <f t="shared" si="4"/>
        <v>7182</v>
      </c>
      <c r="I70" s="3">
        <f t="shared" si="5"/>
        <v>0</v>
      </c>
      <c r="J70" s="3">
        <f t="shared" si="6"/>
        <v>0</v>
      </c>
      <c r="K70" s="3">
        <f t="shared" si="7"/>
        <v>8222</v>
      </c>
      <c r="L70" s="3">
        <f t="shared" si="8"/>
        <v>685.16666666666663</v>
      </c>
    </row>
    <row r="71" spans="1:12" x14ac:dyDescent="0.2">
      <c r="A71" s="3">
        <f>53900*1.1</f>
        <v>59290.000000000007</v>
      </c>
      <c r="B71" s="3">
        <v>2250</v>
      </c>
      <c r="C71" s="3">
        <f t="shared" si="0"/>
        <v>112.5</v>
      </c>
      <c r="D71" s="3">
        <f t="shared" si="1"/>
        <v>57040.000000000007</v>
      </c>
      <c r="E71" s="3">
        <f t="shared" si="10"/>
        <v>11525</v>
      </c>
      <c r="F71" s="3">
        <f t="shared" si="2"/>
        <v>927.5</v>
      </c>
      <c r="G71" s="3">
        <f t="shared" si="3"/>
        <v>47765.000000000007</v>
      </c>
      <c r="H71" s="3">
        <f t="shared" si="4"/>
        <v>7182</v>
      </c>
      <c r="I71" s="3">
        <f t="shared" si="5"/>
        <v>0</v>
      </c>
      <c r="J71" s="3">
        <f t="shared" si="6"/>
        <v>0</v>
      </c>
      <c r="K71" s="3">
        <f t="shared" si="7"/>
        <v>8222</v>
      </c>
      <c r="L71" s="3">
        <f t="shared" si="8"/>
        <v>685.16666666666663</v>
      </c>
    </row>
    <row r="72" spans="1:12" x14ac:dyDescent="0.2">
      <c r="A72" s="3">
        <f>A71+25000</f>
        <v>84290</v>
      </c>
      <c r="B72" s="3">
        <v>2250</v>
      </c>
      <c r="C72" s="3">
        <f t="shared" si="0"/>
        <v>112.5</v>
      </c>
      <c r="D72" s="3">
        <f t="shared" si="1"/>
        <v>82040</v>
      </c>
      <c r="E72" s="3">
        <f t="shared" si="10"/>
        <v>11525</v>
      </c>
      <c r="F72" s="3">
        <f t="shared" si="2"/>
        <v>927.5</v>
      </c>
      <c r="G72" s="3">
        <f t="shared" si="3"/>
        <v>72765</v>
      </c>
      <c r="H72" s="3">
        <f t="shared" si="4"/>
        <v>7182</v>
      </c>
      <c r="I72" s="3">
        <f t="shared" si="5"/>
        <v>5345.2000000000007</v>
      </c>
      <c r="J72" s="3">
        <f t="shared" si="6"/>
        <v>1496.6560000000004</v>
      </c>
      <c r="K72" s="3">
        <f t="shared" si="7"/>
        <v>9718.6560000000009</v>
      </c>
      <c r="L72" s="3">
        <f t="shared" si="8"/>
        <v>809.88800000000003</v>
      </c>
    </row>
    <row r="73" spans="1:12" x14ac:dyDescent="0.2">
      <c r="A73" s="3">
        <f>28010*1.1</f>
        <v>30811.000000000004</v>
      </c>
      <c r="B73" s="3">
        <v>2250</v>
      </c>
      <c r="C73" s="3">
        <f t="shared" si="0"/>
        <v>112.5</v>
      </c>
      <c r="D73" s="3">
        <f t="shared" si="1"/>
        <v>28561.000000000004</v>
      </c>
      <c r="E73" s="3">
        <f t="shared" si="10"/>
        <v>11525</v>
      </c>
      <c r="F73" s="3">
        <f t="shared" si="2"/>
        <v>927.5</v>
      </c>
      <c r="G73" s="3">
        <f t="shared" si="3"/>
        <v>19286.000000000004</v>
      </c>
      <c r="H73" s="3">
        <f t="shared" si="4"/>
        <v>3471.4800000000005</v>
      </c>
      <c r="I73" s="3">
        <f t="shared" si="5"/>
        <v>0</v>
      </c>
      <c r="J73" s="3">
        <f t="shared" si="6"/>
        <v>0</v>
      </c>
      <c r="K73" s="3">
        <f t="shared" si="7"/>
        <v>4511.4800000000005</v>
      </c>
      <c r="L73" s="3">
        <f t="shared" si="8"/>
        <v>375.95666666666671</v>
      </c>
    </row>
    <row r="74" spans="1:12" x14ac:dyDescent="0.2">
      <c r="A74" s="3">
        <f>A73+25000</f>
        <v>55811</v>
      </c>
      <c r="B74" s="3">
        <v>2250</v>
      </c>
      <c r="C74" s="3">
        <f t="shared" si="0"/>
        <v>112.5</v>
      </c>
      <c r="D74" s="3">
        <f t="shared" si="1"/>
        <v>53561</v>
      </c>
      <c r="E74" s="3">
        <f t="shared" si="10"/>
        <v>11525</v>
      </c>
      <c r="F74" s="3">
        <f t="shared" si="2"/>
        <v>927.5</v>
      </c>
      <c r="G74" s="3">
        <f t="shared" si="3"/>
        <v>44286</v>
      </c>
      <c r="H74" s="3">
        <f t="shared" si="4"/>
        <v>7182</v>
      </c>
      <c r="I74" s="3">
        <f t="shared" si="5"/>
        <v>0</v>
      </c>
      <c r="J74" s="3">
        <f t="shared" si="6"/>
        <v>0</v>
      </c>
      <c r="K74" s="3">
        <f t="shared" si="7"/>
        <v>8222</v>
      </c>
      <c r="L74" s="3">
        <f t="shared" si="8"/>
        <v>685.16666666666663</v>
      </c>
    </row>
    <row r="75" spans="1:12" x14ac:dyDescent="0.2">
      <c r="A75" s="3">
        <f>51600*1.1</f>
        <v>56760.000000000007</v>
      </c>
      <c r="B75" s="3">
        <v>2250</v>
      </c>
      <c r="C75" s="3">
        <f t="shared" si="0"/>
        <v>112.5</v>
      </c>
      <c r="D75" s="3">
        <f t="shared" si="1"/>
        <v>54510.000000000007</v>
      </c>
      <c r="E75" s="3">
        <f t="shared" si="10"/>
        <v>11525</v>
      </c>
      <c r="F75" s="3">
        <f t="shared" si="2"/>
        <v>927.5</v>
      </c>
      <c r="G75" s="3">
        <f t="shared" si="3"/>
        <v>45235.000000000007</v>
      </c>
      <c r="H75" s="3">
        <f t="shared" si="4"/>
        <v>7182</v>
      </c>
      <c r="I75" s="3">
        <f t="shared" si="5"/>
        <v>0</v>
      </c>
      <c r="J75" s="3">
        <f t="shared" si="6"/>
        <v>0</v>
      </c>
      <c r="K75" s="3">
        <f t="shared" si="7"/>
        <v>8222</v>
      </c>
      <c r="L75" s="3">
        <f t="shared" si="8"/>
        <v>685.16666666666663</v>
      </c>
    </row>
    <row r="76" spans="1:12" x14ac:dyDescent="0.2">
      <c r="A76" s="3">
        <f>A75+25000</f>
        <v>81760</v>
      </c>
      <c r="B76" s="3">
        <v>2250</v>
      </c>
      <c r="C76" s="3">
        <f t="shared" ref="C76:C139" si="11">B76*0.05</f>
        <v>112.5</v>
      </c>
      <c r="D76" s="3">
        <f t="shared" ref="D76:D139" si="12">A76-B76</f>
        <v>79510</v>
      </c>
      <c r="E76" s="3">
        <f t="shared" ref="E76:E139" si="13">IF(A76&gt;E70,11525,0)</f>
        <v>11525</v>
      </c>
      <c r="F76" s="3">
        <f t="shared" ref="F76:F139" si="14">(E76-B76)*0.1</f>
        <v>927.5</v>
      </c>
      <c r="G76" s="3">
        <f t="shared" ref="G76:G139" si="15">A76-E76</f>
        <v>70235</v>
      </c>
      <c r="H76" s="3">
        <f t="shared" ref="H76:H139" si="16">IF(G76&gt;39900,(39900*0.18),((G76)*0.18))</f>
        <v>7182</v>
      </c>
      <c r="I76" s="3">
        <f t="shared" ref="I76:I139" si="17">IF(G76&gt;53675,((G76-53675)*0.28),0)</f>
        <v>4636.8</v>
      </c>
      <c r="J76" s="3">
        <f t="shared" ref="J76:J139" si="18">I76*0.28</f>
        <v>1298.3040000000001</v>
      </c>
      <c r="K76" s="3">
        <f t="shared" ref="K76:K139" si="19">SUM(C76+F76+H76+J76)</f>
        <v>9520.3040000000001</v>
      </c>
      <c r="L76" s="3">
        <f t="shared" ref="L76:L139" si="20">K76/12</f>
        <v>793.35866666666664</v>
      </c>
    </row>
    <row r="77" spans="1:12" x14ac:dyDescent="0.2">
      <c r="A77" s="3">
        <f>21000*1.1</f>
        <v>23100.000000000004</v>
      </c>
      <c r="B77" s="3">
        <v>2250</v>
      </c>
      <c r="C77" s="3">
        <f t="shared" si="11"/>
        <v>112.5</v>
      </c>
      <c r="D77" s="3">
        <f t="shared" si="12"/>
        <v>20850.000000000004</v>
      </c>
      <c r="E77" s="3">
        <f t="shared" si="13"/>
        <v>11525</v>
      </c>
      <c r="F77" s="3">
        <f t="shared" si="14"/>
        <v>927.5</v>
      </c>
      <c r="G77" s="3">
        <f t="shared" si="15"/>
        <v>11575.000000000004</v>
      </c>
      <c r="H77" s="3">
        <f t="shared" si="16"/>
        <v>2083.5000000000005</v>
      </c>
      <c r="I77" s="3">
        <f t="shared" si="17"/>
        <v>0</v>
      </c>
      <c r="J77" s="3">
        <f t="shared" si="18"/>
        <v>0</v>
      </c>
      <c r="K77" s="3">
        <f t="shared" si="19"/>
        <v>3123.5000000000005</v>
      </c>
      <c r="L77" s="3">
        <f t="shared" si="20"/>
        <v>260.29166666666669</v>
      </c>
    </row>
    <row r="78" spans="1:12" x14ac:dyDescent="0.2">
      <c r="A78" s="3">
        <f>A77+25000</f>
        <v>48100</v>
      </c>
      <c r="B78" s="3">
        <v>2250</v>
      </c>
      <c r="C78" s="3">
        <f t="shared" si="11"/>
        <v>112.5</v>
      </c>
      <c r="D78" s="3">
        <f t="shared" si="12"/>
        <v>45850</v>
      </c>
      <c r="E78" s="3">
        <f t="shared" si="13"/>
        <v>11525</v>
      </c>
      <c r="F78" s="3">
        <f t="shared" si="14"/>
        <v>927.5</v>
      </c>
      <c r="G78" s="3">
        <f t="shared" si="15"/>
        <v>36575</v>
      </c>
      <c r="H78" s="3">
        <f t="shared" si="16"/>
        <v>6583.5</v>
      </c>
      <c r="I78" s="3">
        <f t="shared" si="17"/>
        <v>0</v>
      </c>
      <c r="J78" s="3">
        <f t="shared" si="18"/>
        <v>0</v>
      </c>
      <c r="K78" s="3">
        <f t="shared" si="19"/>
        <v>7623.5</v>
      </c>
      <c r="L78" s="3">
        <f t="shared" si="20"/>
        <v>635.29166666666663</v>
      </c>
    </row>
    <row r="79" spans="1:12" x14ac:dyDescent="0.2">
      <c r="A79" s="3">
        <f>32400*1.1</f>
        <v>35640</v>
      </c>
      <c r="B79" s="3">
        <v>2250</v>
      </c>
      <c r="C79" s="3">
        <f t="shared" si="11"/>
        <v>112.5</v>
      </c>
      <c r="D79" s="3">
        <f t="shared" si="12"/>
        <v>33390</v>
      </c>
      <c r="E79" s="3">
        <f t="shared" si="13"/>
        <v>11525</v>
      </c>
      <c r="F79" s="3">
        <f t="shared" si="14"/>
        <v>927.5</v>
      </c>
      <c r="G79" s="3">
        <f t="shared" si="15"/>
        <v>24115</v>
      </c>
      <c r="H79" s="3">
        <f t="shared" si="16"/>
        <v>4340.7</v>
      </c>
      <c r="I79" s="3">
        <f t="shared" si="17"/>
        <v>0</v>
      </c>
      <c r="J79" s="3">
        <f t="shared" si="18"/>
        <v>0</v>
      </c>
      <c r="K79" s="3">
        <f t="shared" si="19"/>
        <v>5380.7</v>
      </c>
      <c r="L79" s="3">
        <f t="shared" si="20"/>
        <v>448.39166666666665</v>
      </c>
    </row>
    <row r="80" spans="1:12" x14ac:dyDescent="0.2">
      <c r="A80" s="3">
        <f>A79+25000</f>
        <v>60640</v>
      </c>
      <c r="B80" s="3">
        <v>2250</v>
      </c>
      <c r="C80" s="3">
        <f t="shared" si="11"/>
        <v>112.5</v>
      </c>
      <c r="D80" s="3">
        <f t="shared" si="12"/>
        <v>58390</v>
      </c>
      <c r="E80" s="3">
        <f t="shared" si="13"/>
        <v>11525</v>
      </c>
      <c r="F80" s="3">
        <f t="shared" si="14"/>
        <v>927.5</v>
      </c>
      <c r="G80" s="3">
        <f t="shared" si="15"/>
        <v>49115</v>
      </c>
      <c r="H80" s="3">
        <f t="shared" si="16"/>
        <v>7182</v>
      </c>
      <c r="I80" s="3">
        <f t="shared" si="17"/>
        <v>0</v>
      </c>
      <c r="J80" s="3">
        <f t="shared" si="18"/>
        <v>0</v>
      </c>
      <c r="K80" s="3">
        <f t="shared" si="19"/>
        <v>8222</v>
      </c>
      <c r="L80" s="3">
        <f t="shared" si="20"/>
        <v>685.16666666666663</v>
      </c>
    </row>
    <row r="81" spans="1:12" x14ac:dyDescent="0.2">
      <c r="A81" s="3">
        <f>40000*1.1</f>
        <v>44000</v>
      </c>
      <c r="B81" s="3">
        <v>2250</v>
      </c>
      <c r="C81" s="3">
        <f t="shared" si="11"/>
        <v>112.5</v>
      </c>
      <c r="D81" s="3">
        <f t="shared" si="12"/>
        <v>41750</v>
      </c>
      <c r="E81" s="3">
        <f t="shared" si="13"/>
        <v>11525</v>
      </c>
      <c r="F81" s="3">
        <f t="shared" si="14"/>
        <v>927.5</v>
      </c>
      <c r="G81" s="3">
        <f t="shared" si="15"/>
        <v>32475</v>
      </c>
      <c r="H81" s="3">
        <f t="shared" si="16"/>
        <v>5845.5</v>
      </c>
      <c r="I81" s="3">
        <f t="shared" si="17"/>
        <v>0</v>
      </c>
      <c r="J81" s="3">
        <f t="shared" si="18"/>
        <v>0</v>
      </c>
      <c r="K81" s="3">
        <f t="shared" si="19"/>
        <v>6885.5</v>
      </c>
      <c r="L81" s="3">
        <f t="shared" si="20"/>
        <v>573.79166666666663</v>
      </c>
    </row>
    <row r="82" spans="1:12" x14ac:dyDescent="0.2">
      <c r="A82" s="3">
        <f>A81+25000</f>
        <v>69000</v>
      </c>
      <c r="B82" s="3">
        <v>2250</v>
      </c>
      <c r="C82" s="3">
        <f t="shared" si="11"/>
        <v>112.5</v>
      </c>
      <c r="D82" s="3">
        <f t="shared" si="12"/>
        <v>66750</v>
      </c>
      <c r="E82" s="3">
        <f t="shared" si="13"/>
        <v>11525</v>
      </c>
      <c r="F82" s="3">
        <f t="shared" si="14"/>
        <v>927.5</v>
      </c>
      <c r="G82" s="3">
        <f t="shared" si="15"/>
        <v>57475</v>
      </c>
      <c r="H82" s="3">
        <f t="shared" si="16"/>
        <v>7182</v>
      </c>
      <c r="I82" s="3">
        <f t="shared" si="17"/>
        <v>1064</v>
      </c>
      <c r="J82" s="3">
        <f t="shared" si="18"/>
        <v>297.92</v>
      </c>
      <c r="K82" s="3">
        <f t="shared" si="19"/>
        <v>8519.92</v>
      </c>
      <c r="L82" s="3">
        <f t="shared" si="20"/>
        <v>709.99333333333334</v>
      </c>
    </row>
    <row r="83" spans="1:12" x14ac:dyDescent="0.2">
      <c r="A83" s="3">
        <f>30460*1.1</f>
        <v>33506</v>
      </c>
      <c r="B83" s="3">
        <v>2250</v>
      </c>
      <c r="C83" s="3">
        <f t="shared" si="11"/>
        <v>112.5</v>
      </c>
      <c r="D83" s="3">
        <f t="shared" si="12"/>
        <v>31256</v>
      </c>
      <c r="E83" s="3">
        <f t="shared" si="13"/>
        <v>11525</v>
      </c>
      <c r="F83" s="3">
        <f t="shared" si="14"/>
        <v>927.5</v>
      </c>
      <c r="G83" s="3">
        <f t="shared" si="15"/>
        <v>21981</v>
      </c>
      <c r="H83" s="3">
        <f t="shared" si="16"/>
        <v>3956.58</v>
      </c>
      <c r="I83" s="3">
        <f t="shared" si="17"/>
        <v>0</v>
      </c>
      <c r="J83" s="3">
        <f t="shared" si="18"/>
        <v>0</v>
      </c>
      <c r="K83" s="3">
        <f t="shared" si="19"/>
        <v>4996.58</v>
      </c>
      <c r="L83" s="3">
        <f t="shared" si="20"/>
        <v>416.38166666666666</v>
      </c>
    </row>
    <row r="84" spans="1:12" x14ac:dyDescent="0.2">
      <c r="A84" s="3">
        <f>A83+25000</f>
        <v>58506</v>
      </c>
      <c r="B84" s="3">
        <v>2250</v>
      </c>
      <c r="C84" s="3">
        <f t="shared" si="11"/>
        <v>112.5</v>
      </c>
      <c r="D84" s="3">
        <f t="shared" si="12"/>
        <v>56256</v>
      </c>
      <c r="E84" s="3">
        <f t="shared" si="13"/>
        <v>11525</v>
      </c>
      <c r="F84" s="3">
        <f t="shared" si="14"/>
        <v>927.5</v>
      </c>
      <c r="G84" s="3">
        <f t="shared" si="15"/>
        <v>46981</v>
      </c>
      <c r="H84" s="3">
        <f t="shared" si="16"/>
        <v>7182</v>
      </c>
      <c r="I84" s="3">
        <f t="shared" si="17"/>
        <v>0</v>
      </c>
      <c r="J84" s="3">
        <f t="shared" si="18"/>
        <v>0</v>
      </c>
      <c r="K84" s="3">
        <f t="shared" si="19"/>
        <v>8222</v>
      </c>
      <c r="L84" s="3">
        <f t="shared" si="20"/>
        <v>685.16666666666663</v>
      </c>
    </row>
    <row r="85" spans="1:12" x14ac:dyDescent="0.2">
      <c r="A85" s="3">
        <f>56900*1.1</f>
        <v>62590.000000000007</v>
      </c>
      <c r="B85" s="3">
        <v>2250</v>
      </c>
      <c r="C85" s="3">
        <f t="shared" si="11"/>
        <v>112.5</v>
      </c>
      <c r="D85" s="3">
        <f t="shared" si="12"/>
        <v>60340.000000000007</v>
      </c>
      <c r="E85" s="3">
        <f t="shared" si="13"/>
        <v>11525</v>
      </c>
      <c r="F85" s="3">
        <f t="shared" si="14"/>
        <v>927.5</v>
      </c>
      <c r="G85" s="3">
        <f t="shared" si="15"/>
        <v>51065.000000000007</v>
      </c>
      <c r="H85" s="3">
        <f t="shared" si="16"/>
        <v>7182</v>
      </c>
      <c r="I85" s="3">
        <f t="shared" si="17"/>
        <v>0</v>
      </c>
      <c r="J85" s="3">
        <f t="shared" si="18"/>
        <v>0</v>
      </c>
      <c r="K85" s="3">
        <f t="shared" si="19"/>
        <v>8222</v>
      </c>
      <c r="L85" s="3">
        <f t="shared" si="20"/>
        <v>685.16666666666663</v>
      </c>
    </row>
    <row r="86" spans="1:12" x14ac:dyDescent="0.2">
      <c r="A86" s="3">
        <f>A85+25000</f>
        <v>87590</v>
      </c>
      <c r="B86" s="3">
        <v>2250</v>
      </c>
      <c r="C86" s="3">
        <f t="shared" si="11"/>
        <v>112.5</v>
      </c>
      <c r="D86" s="3">
        <f t="shared" si="12"/>
        <v>85340</v>
      </c>
      <c r="E86" s="3">
        <f t="shared" si="13"/>
        <v>11525</v>
      </c>
      <c r="F86" s="3">
        <f t="shared" si="14"/>
        <v>927.5</v>
      </c>
      <c r="G86" s="3">
        <f t="shared" si="15"/>
        <v>76065</v>
      </c>
      <c r="H86" s="3">
        <f t="shared" si="16"/>
        <v>7182</v>
      </c>
      <c r="I86" s="3">
        <f t="shared" si="17"/>
        <v>6269.2000000000007</v>
      </c>
      <c r="J86" s="3">
        <f t="shared" si="18"/>
        <v>1755.3760000000004</v>
      </c>
      <c r="K86" s="3">
        <f t="shared" si="19"/>
        <v>9977.3760000000002</v>
      </c>
      <c r="L86" s="3">
        <f t="shared" si="20"/>
        <v>831.44799999999998</v>
      </c>
    </row>
    <row r="87" spans="1:12" x14ac:dyDescent="0.2">
      <c r="A87" s="3">
        <f>62120*1.1</f>
        <v>68332</v>
      </c>
      <c r="B87" s="3">
        <v>2250</v>
      </c>
      <c r="C87" s="3">
        <f t="shared" si="11"/>
        <v>112.5</v>
      </c>
      <c r="D87" s="3">
        <f t="shared" si="12"/>
        <v>66082</v>
      </c>
      <c r="E87" s="3">
        <f t="shared" si="13"/>
        <v>11525</v>
      </c>
      <c r="F87" s="3">
        <f t="shared" si="14"/>
        <v>927.5</v>
      </c>
      <c r="G87" s="3">
        <f t="shared" si="15"/>
        <v>56807</v>
      </c>
      <c r="H87" s="3">
        <f t="shared" si="16"/>
        <v>7182</v>
      </c>
      <c r="I87" s="3">
        <f t="shared" si="17"/>
        <v>876.96</v>
      </c>
      <c r="J87" s="3">
        <f t="shared" si="18"/>
        <v>245.54880000000003</v>
      </c>
      <c r="K87" s="3">
        <f t="shared" si="19"/>
        <v>8467.5488000000005</v>
      </c>
      <c r="L87" s="3">
        <f t="shared" si="20"/>
        <v>705.62906666666674</v>
      </c>
    </row>
    <row r="88" spans="1:12" x14ac:dyDescent="0.2">
      <c r="A88" s="3">
        <f>A87+25000</f>
        <v>93332</v>
      </c>
      <c r="B88" s="3">
        <v>2250</v>
      </c>
      <c r="C88" s="3">
        <f t="shared" si="11"/>
        <v>112.5</v>
      </c>
      <c r="D88" s="3">
        <f t="shared" si="12"/>
        <v>91082</v>
      </c>
      <c r="E88" s="3">
        <f t="shared" si="13"/>
        <v>11525</v>
      </c>
      <c r="F88" s="3">
        <f t="shared" si="14"/>
        <v>927.5</v>
      </c>
      <c r="G88" s="3">
        <f t="shared" si="15"/>
        <v>81807</v>
      </c>
      <c r="H88" s="3">
        <f t="shared" si="16"/>
        <v>7182</v>
      </c>
      <c r="I88" s="3">
        <f t="shared" si="17"/>
        <v>7876.9600000000009</v>
      </c>
      <c r="J88" s="3">
        <f t="shared" si="18"/>
        <v>2205.5488000000005</v>
      </c>
      <c r="K88" s="3">
        <f t="shared" si="19"/>
        <v>10427.5488</v>
      </c>
      <c r="L88" s="3">
        <f t="shared" si="20"/>
        <v>868.9624</v>
      </c>
    </row>
    <row r="89" spans="1:12" x14ac:dyDescent="0.2">
      <c r="A89" s="3">
        <f>133960*1.1</f>
        <v>147356</v>
      </c>
      <c r="B89" s="3">
        <v>2250</v>
      </c>
      <c r="C89" s="3">
        <f t="shared" si="11"/>
        <v>112.5</v>
      </c>
      <c r="D89" s="3">
        <f t="shared" si="12"/>
        <v>145106</v>
      </c>
      <c r="E89" s="3">
        <f t="shared" si="13"/>
        <v>11525</v>
      </c>
      <c r="F89" s="3">
        <f t="shared" si="14"/>
        <v>927.5</v>
      </c>
      <c r="G89" s="3">
        <f t="shared" si="15"/>
        <v>135831</v>
      </c>
      <c r="H89" s="3">
        <f t="shared" si="16"/>
        <v>7182</v>
      </c>
      <c r="I89" s="3">
        <f t="shared" si="17"/>
        <v>23003.680000000004</v>
      </c>
      <c r="J89" s="3">
        <f t="shared" si="18"/>
        <v>6441.0304000000015</v>
      </c>
      <c r="K89" s="3">
        <f t="shared" si="19"/>
        <v>14663.030400000001</v>
      </c>
      <c r="L89" s="3">
        <f t="shared" si="20"/>
        <v>1221.9192</v>
      </c>
    </row>
    <row r="90" spans="1:12" x14ac:dyDescent="0.2">
      <c r="A90" s="3">
        <f>A89+25000</f>
        <v>172356</v>
      </c>
      <c r="B90" s="3">
        <v>2250</v>
      </c>
      <c r="C90" s="3">
        <f t="shared" si="11"/>
        <v>112.5</v>
      </c>
      <c r="D90" s="3">
        <f t="shared" si="12"/>
        <v>170106</v>
      </c>
      <c r="E90" s="3">
        <f t="shared" si="13"/>
        <v>11525</v>
      </c>
      <c r="F90" s="3">
        <f t="shared" si="14"/>
        <v>927.5</v>
      </c>
      <c r="G90" s="3">
        <f t="shared" si="15"/>
        <v>160831</v>
      </c>
      <c r="H90" s="3">
        <f t="shared" si="16"/>
        <v>7182</v>
      </c>
      <c r="I90" s="3">
        <f t="shared" si="17"/>
        <v>30003.680000000004</v>
      </c>
      <c r="J90" s="3">
        <f t="shared" si="18"/>
        <v>8401.0304000000015</v>
      </c>
      <c r="K90" s="3">
        <f t="shared" si="19"/>
        <v>16623.030400000003</v>
      </c>
      <c r="L90" s="3">
        <f t="shared" si="20"/>
        <v>1385.2525333333335</v>
      </c>
    </row>
    <row r="91" spans="1:12" x14ac:dyDescent="0.2">
      <c r="A91" s="3">
        <f>32000*1.1</f>
        <v>35200</v>
      </c>
      <c r="B91" s="3">
        <v>2250</v>
      </c>
      <c r="C91" s="3">
        <f t="shared" si="11"/>
        <v>112.5</v>
      </c>
      <c r="D91" s="3">
        <f t="shared" si="12"/>
        <v>32950</v>
      </c>
      <c r="E91" s="3">
        <f t="shared" si="13"/>
        <v>11525</v>
      </c>
      <c r="F91" s="3">
        <f t="shared" si="14"/>
        <v>927.5</v>
      </c>
      <c r="G91" s="3">
        <f t="shared" si="15"/>
        <v>23675</v>
      </c>
      <c r="H91" s="3">
        <f t="shared" si="16"/>
        <v>4261.5</v>
      </c>
      <c r="I91" s="3">
        <f t="shared" si="17"/>
        <v>0</v>
      </c>
      <c r="J91" s="3">
        <f t="shared" si="18"/>
        <v>0</v>
      </c>
      <c r="K91" s="3">
        <f t="shared" si="19"/>
        <v>5301.5</v>
      </c>
      <c r="L91" s="3">
        <f t="shared" si="20"/>
        <v>441.79166666666669</v>
      </c>
    </row>
    <row r="92" spans="1:12" x14ac:dyDescent="0.2">
      <c r="A92" s="3">
        <f>A91+25000</f>
        <v>60200</v>
      </c>
      <c r="B92" s="3">
        <v>2250</v>
      </c>
      <c r="C92" s="3">
        <f t="shared" si="11"/>
        <v>112.5</v>
      </c>
      <c r="D92" s="3">
        <f t="shared" si="12"/>
        <v>57950</v>
      </c>
      <c r="E92" s="3">
        <f t="shared" si="13"/>
        <v>11525</v>
      </c>
      <c r="F92" s="3">
        <f t="shared" si="14"/>
        <v>927.5</v>
      </c>
      <c r="G92" s="3">
        <f t="shared" si="15"/>
        <v>48675</v>
      </c>
      <c r="H92" s="3">
        <f t="shared" si="16"/>
        <v>7182</v>
      </c>
      <c r="I92" s="3">
        <f t="shared" si="17"/>
        <v>0</v>
      </c>
      <c r="J92" s="3">
        <f t="shared" si="18"/>
        <v>0</v>
      </c>
      <c r="K92" s="3">
        <f t="shared" si="19"/>
        <v>8222</v>
      </c>
      <c r="L92" s="3">
        <f t="shared" si="20"/>
        <v>685.16666666666663</v>
      </c>
    </row>
    <row r="93" spans="1:12" x14ac:dyDescent="0.2">
      <c r="A93" s="3">
        <f>53100*1.1</f>
        <v>58410.000000000007</v>
      </c>
      <c r="B93" s="3">
        <v>2250</v>
      </c>
      <c r="C93" s="3">
        <f t="shared" si="11"/>
        <v>112.5</v>
      </c>
      <c r="D93" s="3">
        <f t="shared" si="12"/>
        <v>56160.000000000007</v>
      </c>
      <c r="E93" s="3">
        <f t="shared" si="13"/>
        <v>11525</v>
      </c>
      <c r="F93" s="3">
        <f t="shared" si="14"/>
        <v>927.5</v>
      </c>
      <c r="G93" s="3">
        <f t="shared" si="15"/>
        <v>46885.000000000007</v>
      </c>
      <c r="H93" s="3">
        <f t="shared" si="16"/>
        <v>7182</v>
      </c>
      <c r="I93" s="3">
        <f t="shared" si="17"/>
        <v>0</v>
      </c>
      <c r="J93" s="3">
        <f t="shared" si="18"/>
        <v>0</v>
      </c>
      <c r="K93" s="3">
        <f t="shared" si="19"/>
        <v>8222</v>
      </c>
      <c r="L93" s="3">
        <f t="shared" si="20"/>
        <v>685.16666666666663</v>
      </c>
    </row>
    <row r="94" spans="1:12" x14ac:dyDescent="0.2">
      <c r="A94" s="3">
        <f>A93+25000</f>
        <v>83410</v>
      </c>
      <c r="B94" s="3">
        <v>2250</v>
      </c>
      <c r="C94" s="3">
        <f t="shared" si="11"/>
        <v>112.5</v>
      </c>
      <c r="D94" s="3">
        <f t="shared" si="12"/>
        <v>81160</v>
      </c>
      <c r="E94" s="3">
        <f t="shared" si="13"/>
        <v>11525</v>
      </c>
      <c r="F94" s="3">
        <f t="shared" si="14"/>
        <v>927.5</v>
      </c>
      <c r="G94" s="3">
        <f t="shared" si="15"/>
        <v>71885</v>
      </c>
      <c r="H94" s="3">
        <f t="shared" si="16"/>
        <v>7182</v>
      </c>
      <c r="I94" s="3">
        <f t="shared" si="17"/>
        <v>5098.8</v>
      </c>
      <c r="J94" s="3">
        <f t="shared" si="18"/>
        <v>1427.6640000000002</v>
      </c>
      <c r="K94" s="3">
        <f t="shared" si="19"/>
        <v>9649.6640000000007</v>
      </c>
      <c r="L94" s="3">
        <f t="shared" si="20"/>
        <v>804.13866666666672</v>
      </c>
    </row>
    <row r="95" spans="1:12" x14ac:dyDescent="0.2">
      <c r="A95" s="3">
        <f>51300*1.1</f>
        <v>56430.000000000007</v>
      </c>
      <c r="B95" s="3">
        <v>2250</v>
      </c>
      <c r="C95" s="3">
        <f t="shared" si="11"/>
        <v>112.5</v>
      </c>
      <c r="D95" s="3">
        <f t="shared" si="12"/>
        <v>54180.000000000007</v>
      </c>
      <c r="E95" s="3">
        <f t="shared" si="13"/>
        <v>11525</v>
      </c>
      <c r="F95" s="3">
        <f t="shared" si="14"/>
        <v>927.5</v>
      </c>
      <c r="G95" s="3">
        <f t="shared" si="15"/>
        <v>44905.000000000007</v>
      </c>
      <c r="H95" s="3">
        <f t="shared" si="16"/>
        <v>7182</v>
      </c>
      <c r="I95" s="3">
        <f t="shared" si="17"/>
        <v>0</v>
      </c>
      <c r="J95" s="3">
        <f t="shared" si="18"/>
        <v>0</v>
      </c>
      <c r="K95" s="3">
        <f t="shared" si="19"/>
        <v>8222</v>
      </c>
      <c r="L95" s="3">
        <f t="shared" si="20"/>
        <v>685.16666666666663</v>
      </c>
    </row>
    <row r="96" spans="1:12" x14ac:dyDescent="0.2">
      <c r="A96" s="3">
        <f>A95+25000</f>
        <v>81430</v>
      </c>
      <c r="B96" s="3">
        <v>2250</v>
      </c>
      <c r="C96" s="3">
        <f t="shared" si="11"/>
        <v>112.5</v>
      </c>
      <c r="D96" s="3">
        <f t="shared" si="12"/>
        <v>79180</v>
      </c>
      <c r="E96" s="3">
        <f t="shared" si="13"/>
        <v>11525</v>
      </c>
      <c r="F96" s="3">
        <f t="shared" si="14"/>
        <v>927.5</v>
      </c>
      <c r="G96" s="3">
        <f t="shared" si="15"/>
        <v>69905</v>
      </c>
      <c r="H96" s="3">
        <f t="shared" si="16"/>
        <v>7182</v>
      </c>
      <c r="I96" s="3">
        <f t="shared" si="17"/>
        <v>4544.4000000000005</v>
      </c>
      <c r="J96" s="3">
        <f t="shared" si="18"/>
        <v>1272.4320000000002</v>
      </c>
      <c r="K96" s="3">
        <f t="shared" si="19"/>
        <v>9494.4320000000007</v>
      </c>
      <c r="L96" s="3">
        <f t="shared" si="20"/>
        <v>791.20266666666669</v>
      </c>
    </row>
    <row r="97" spans="1:12" x14ac:dyDescent="0.2">
      <c r="A97" s="3">
        <f>60770*1.1</f>
        <v>66847</v>
      </c>
      <c r="B97" s="3">
        <v>2250</v>
      </c>
      <c r="C97" s="3">
        <f t="shared" si="11"/>
        <v>112.5</v>
      </c>
      <c r="D97" s="3">
        <f t="shared" si="12"/>
        <v>64597</v>
      </c>
      <c r="E97" s="3">
        <f t="shared" si="13"/>
        <v>11525</v>
      </c>
      <c r="F97" s="3">
        <f t="shared" si="14"/>
        <v>927.5</v>
      </c>
      <c r="G97" s="3">
        <f t="shared" si="15"/>
        <v>55322</v>
      </c>
      <c r="H97" s="3">
        <f t="shared" si="16"/>
        <v>7182</v>
      </c>
      <c r="I97" s="3">
        <f t="shared" si="17"/>
        <v>461.16</v>
      </c>
      <c r="J97" s="3">
        <f t="shared" si="18"/>
        <v>129.12480000000002</v>
      </c>
      <c r="K97" s="3">
        <f t="shared" si="19"/>
        <v>8351.1247999999996</v>
      </c>
      <c r="L97" s="3">
        <f t="shared" si="20"/>
        <v>695.92706666666663</v>
      </c>
    </row>
    <row r="98" spans="1:12" x14ac:dyDescent="0.2">
      <c r="A98" s="3">
        <f>A97+25000</f>
        <v>91847</v>
      </c>
      <c r="B98" s="3">
        <v>2250</v>
      </c>
      <c r="C98" s="3">
        <f t="shared" si="11"/>
        <v>112.5</v>
      </c>
      <c r="D98" s="3">
        <f t="shared" si="12"/>
        <v>89597</v>
      </c>
      <c r="E98" s="3">
        <f t="shared" si="13"/>
        <v>11525</v>
      </c>
      <c r="F98" s="3">
        <f t="shared" si="14"/>
        <v>927.5</v>
      </c>
      <c r="G98" s="3">
        <f t="shared" si="15"/>
        <v>80322</v>
      </c>
      <c r="H98" s="3">
        <f t="shared" si="16"/>
        <v>7182</v>
      </c>
      <c r="I98" s="3">
        <f t="shared" si="17"/>
        <v>7461.1600000000008</v>
      </c>
      <c r="J98" s="3">
        <f t="shared" si="18"/>
        <v>2089.1248000000005</v>
      </c>
      <c r="K98" s="3">
        <f t="shared" si="19"/>
        <v>10311.124800000001</v>
      </c>
      <c r="L98" s="3">
        <f t="shared" si="20"/>
        <v>859.26040000000012</v>
      </c>
    </row>
    <row r="99" spans="1:12" x14ac:dyDescent="0.2">
      <c r="A99" s="3">
        <f>42810*1.1</f>
        <v>47091.000000000007</v>
      </c>
      <c r="B99" s="3">
        <v>2250</v>
      </c>
      <c r="C99" s="3">
        <f t="shared" si="11"/>
        <v>112.5</v>
      </c>
      <c r="D99" s="3">
        <f t="shared" si="12"/>
        <v>44841.000000000007</v>
      </c>
      <c r="E99" s="3">
        <f t="shared" si="13"/>
        <v>11525</v>
      </c>
      <c r="F99" s="3">
        <f t="shared" si="14"/>
        <v>927.5</v>
      </c>
      <c r="G99" s="3">
        <f t="shared" si="15"/>
        <v>35566.000000000007</v>
      </c>
      <c r="H99" s="3">
        <f t="shared" si="16"/>
        <v>6401.880000000001</v>
      </c>
      <c r="I99" s="3">
        <f t="shared" si="17"/>
        <v>0</v>
      </c>
      <c r="J99" s="3">
        <f t="shared" si="18"/>
        <v>0</v>
      </c>
      <c r="K99" s="3">
        <f t="shared" si="19"/>
        <v>7441.880000000001</v>
      </c>
      <c r="L99" s="3">
        <f t="shared" si="20"/>
        <v>620.15666666666675</v>
      </c>
    </row>
    <row r="100" spans="1:12" x14ac:dyDescent="0.2">
      <c r="A100" s="3">
        <f>A99+25000</f>
        <v>72091</v>
      </c>
      <c r="B100" s="3">
        <v>2250</v>
      </c>
      <c r="C100" s="3">
        <f t="shared" si="11"/>
        <v>112.5</v>
      </c>
      <c r="D100" s="3">
        <f t="shared" si="12"/>
        <v>69841</v>
      </c>
      <c r="E100" s="3">
        <f t="shared" si="13"/>
        <v>11525</v>
      </c>
      <c r="F100" s="3">
        <f t="shared" si="14"/>
        <v>927.5</v>
      </c>
      <c r="G100" s="3">
        <f t="shared" si="15"/>
        <v>60566</v>
      </c>
      <c r="H100" s="3">
        <f t="shared" si="16"/>
        <v>7182</v>
      </c>
      <c r="I100" s="3">
        <f t="shared" si="17"/>
        <v>1929.4800000000002</v>
      </c>
      <c r="J100" s="3">
        <f t="shared" si="18"/>
        <v>540.25440000000015</v>
      </c>
      <c r="K100" s="3">
        <f t="shared" si="19"/>
        <v>8762.2543999999998</v>
      </c>
      <c r="L100" s="3">
        <f t="shared" si="20"/>
        <v>730.18786666666665</v>
      </c>
    </row>
    <row r="101" spans="1:12" x14ac:dyDescent="0.2">
      <c r="A101" s="3">
        <f>43800*1.1</f>
        <v>48180.000000000007</v>
      </c>
      <c r="B101" s="3">
        <v>2250</v>
      </c>
      <c r="C101" s="3">
        <f t="shared" si="11"/>
        <v>112.5</v>
      </c>
      <c r="D101" s="3">
        <f t="shared" si="12"/>
        <v>45930.000000000007</v>
      </c>
      <c r="E101" s="3">
        <f t="shared" si="13"/>
        <v>11525</v>
      </c>
      <c r="F101" s="3">
        <f t="shared" si="14"/>
        <v>927.5</v>
      </c>
      <c r="G101" s="3">
        <f t="shared" si="15"/>
        <v>36655.000000000007</v>
      </c>
      <c r="H101" s="3">
        <f t="shared" si="16"/>
        <v>6597.9000000000015</v>
      </c>
      <c r="I101" s="3">
        <f t="shared" si="17"/>
        <v>0</v>
      </c>
      <c r="J101" s="3">
        <f t="shared" si="18"/>
        <v>0</v>
      </c>
      <c r="K101" s="3">
        <f t="shared" si="19"/>
        <v>7637.9000000000015</v>
      </c>
      <c r="L101" s="3">
        <f t="shared" si="20"/>
        <v>636.49166666666679</v>
      </c>
    </row>
    <row r="102" spans="1:12" x14ac:dyDescent="0.2">
      <c r="A102" s="3">
        <f>A101+25000</f>
        <v>73180</v>
      </c>
      <c r="B102" s="3">
        <v>2250</v>
      </c>
      <c r="C102" s="3">
        <f t="shared" si="11"/>
        <v>112.5</v>
      </c>
      <c r="D102" s="3">
        <f t="shared" si="12"/>
        <v>70930</v>
      </c>
      <c r="E102" s="3">
        <f t="shared" si="13"/>
        <v>11525</v>
      </c>
      <c r="F102" s="3">
        <f t="shared" si="14"/>
        <v>927.5</v>
      </c>
      <c r="G102" s="3">
        <f t="shared" si="15"/>
        <v>61655</v>
      </c>
      <c r="H102" s="3">
        <f t="shared" si="16"/>
        <v>7182</v>
      </c>
      <c r="I102" s="3">
        <f t="shared" si="17"/>
        <v>2234.4</v>
      </c>
      <c r="J102" s="3">
        <f t="shared" si="18"/>
        <v>625.63200000000006</v>
      </c>
      <c r="K102" s="3">
        <f t="shared" si="19"/>
        <v>8847.6319999999996</v>
      </c>
      <c r="L102" s="3">
        <f t="shared" si="20"/>
        <v>737.3026666666666</v>
      </c>
    </row>
    <row r="103" spans="1:12" x14ac:dyDescent="0.2">
      <c r="A103" s="3">
        <f>29830*1.1</f>
        <v>32813</v>
      </c>
      <c r="B103" s="3">
        <v>2250</v>
      </c>
      <c r="C103" s="3">
        <f t="shared" si="11"/>
        <v>112.5</v>
      </c>
      <c r="D103" s="3">
        <f t="shared" si="12"/>
        <v>30563</v>
      </c>
      <c r="E103" s="3">
        <f t="shared" si="13"/>
        <v>11525</v>
      </c>
      <c r="F103" s="3">
        <f t="shared" si="14"/>
        <v>927.5</v>
      </c>
      <c r="G103" s="3">
        <f t="shared" si="15"/>
        <v>21288</v>
      </c>
      <c r="H103" s="3">
        <f t="shared" si="16"/>
        <v>3831.8399999999997</v>
      </c>
      <c r="I103" s="3">
        <f t="shared" si="17"/>
        <v>0</v>
      </c>
      <c r="J103" s="3">
        <f t="shared" si="18"/>
        <v>0</v>
      </c>
      <c r="K103" s="3">
        <f t="shared" si="19"/>
        <v>4871.84</v>
      </c>
      <c r="L103" s="3">
        <f t="shared" si="20"/>
        <v>405.98666666666668</v>
      </c>
    </row>
    <row r="104" spans="1:12" x14ac:dyDescent="0.2">
      <c r="A104" s="3">
        <f>A103+25000</f>
        <v>57813</v>
      </c>
      <c r="B104" s="3">
        <v>2250</v>
      </c>
      <c r="C104" s="3">
        <f t="shared" si="11"/>
        <v>112.5</v>
      </c>
      <c r="D104" s="3">
        <f t="shared" si="12"/>
        <v>55563</v>
      </c>
      <c r="E104" s="3">
        <f t="shared" si="13"/>
        <v>11525</v>
      </c>
      <c r="F104" s="3">
        <f t="shared" si="14"/>
        <v>927.5</v>
      </c>
      <c r="G104" s="3">
        <f t="shared" si="15"/>
        <v>46288</v>
      </c>
      <c r="H104" s="3">
        <f t="shared" si="16"/>
        <v>7182</v>
      </c>
      <c r="I104" s="3">
        <f t="shared" si="17"/>
        <v>0</v>
      </c>
      <c r="J104" s="3">
        <f t="shared" si="18"/>
        <v>0</v>
      </c>
      <c r="K104" s="3">
        <f t="shared" si="19"/>
        <v>8222</v>
      </c>
      <c r="L104" s="3">
        <f t="shared" si="20"/>
        <v>685.16666666666663</v>
      </c>
    </row>
    <row r="105" spans="1:12" x14ac:dyDescent="0.2">
      <c r="A105" s="3">
        <f>53620*1.1</f>
        <v>58982.000000000007</v>
      </c>
      <c r="B105" s="3">
        <v>2250</v>
      </c>
      <c r="C105" s="3">
        <f t="shared" si="11"/>
        <v>112.5</v>
      </c>
      <c r="D105" s="3">
        <f t="shared" si="12"/>
        <v>56732.000000000007</v>
      </c>
      <c r="E105" s="3">
        <f t="shared" si="13"/>
        <v>11525</v>
      </c>
      <c r="F105" s="3">
        <f t="shared" si="14"/>
        <v>927.5</v>
      </c>
      <c r="G105" s="3">
        <f t="shared" si="15"/>
        <v>47457.000000000007</v>
      </c>
      <c r="H105" s="3">
        <f t="shared" si="16"/>
        <v>7182</v>
      </c>
      <c r="I105" s="3">
        <f t="shared" si="17"/>
        <v>0</v>
      </c>
      <c r="J105" s="3">
        <f t="shared" si="18"/>
        <v>0</v>
      </c>
      <c r="K105" s="3">
        <f t="shared" si="19"/>
        <v>8222</v>
      </c>
      <c r="L105" s="3">
        <f t="shared" si="20"/>
        <v>685.16666666666663</v>
      </c>
    </row>
    <row r="106" spans="1:12" x14ac:dyDescent="0.2">
      <c r="A106" s="3">
        <f>A105+25000</f>
        <v>83982</v>
      </c>
      <c r="B106" s="3">
        <v>2250</v>
      </c>
      <c r="C106" s="3">
        <f t="shared" si="11"/>
        <v>112.5</v>
      </c>
      <c r="D106" s="3">
        <f t="shared" si="12"/>
        <v>81732</v>
      </c>
      <c r="E106" s="3">
        <f t="shared" si="13"/>
        <v>11525</v>
      </c>
      <c r="F106" s="3">
        <f t="shared" si="14"/>
        <v>927.5</v>
      </c>
      <c r="G106" s="3">
        <f t="shared" si="15"/>
        <v>72457</v>
      </c>
      <c r="H106" s="3">
        <f t="shared" si="16"/>
        <v>7182</v>
      </c>
      <c r="I106" s="3">
        <f t="shared" si="17"/>
        <v>5258.9600000000009</v>
      </c>
      <c r="J106" s="3">
        <f t="shared" si="18"/>
        <v>1472.5088000000003</v>
      </c>
      <c r="K106" s="3">
        <f t="shared" si="19"/>
        <v>9694.5087999999996</v>
      </c>
      <c r="L106" s="3">
        <f t="shared" si="20"/>
        <v>807.8757333333333</v>
      </c>
    </row>
    <row r="107" spans="1:12" x14ac:dyDescent="0.2">
      <c r="A107" s="3">
        <f>135100*1.1</f>
        <v>148610</v>
      </c>
      <c r="B107" s="3">
        <v>2250</v>
      </c>
      <c r="C107" s="3">
        <f t="shared" si="11"/>
        <v>112.5</v>
      </c>
      <c r="D107" s="3">
        <f t="shared" si="12"/>
        <v>146360</v>
      </c>
      <c r="E107" s="3">
        <f t="shared" si="13"/>
        <v>11525</v>
      </c>
      <c r="F107" s="3">
        <f t="shared" si="14"/>
        <v>927.5</v>
      </c>
      <c r="G107" s="3">
        <f t="shared" si="15"/>
        <v>137085</v>
      </c>
      <c r="H107" s="3">
        <f t="shared" si="16"/>
        <v>7182</v>
      </c>
      <c r="I107" s="3">
        <f t="shared" si="17"/>
        <v>23354.800000000003</v>
      </c>
      <c r="J107" s="3">
        <f t="shared" si="18"/>
        <v>6539.3440000000019</v>
      </c>
      <c r="K107" s="3">
        <f t="shared" si="19"/>
        <v>14761.344000000001</v>
      </c>
      <c r="L107" s="3">
        <f t="shared" si="20"/>
        <v>1230.1120000000001</v>
      </c>
    </row>
    <row r="108" spans="1:12" x14ac:dyDescent="0.2">
      <c r="A108" s="3">
        <f>A107+25000</f>
        <v>173610</v>
      </c>
      <c r="B108" s="3">
        <v>2250</v>
      </c>
      <c r="C108" s="3">
        <f t="shared" si="11"/>
        <v>112.5</v>
      </c>
      <c r="D108" s="3">
        <f t="shared" si="12"/>
        <v>171360</v>
      </c>
      <c r="E108" s="3">
        <f t="shared" si="13"/>
        <v>11525</v>
      </c>
      <c r="F108" s="3">
        <f t="shared" si="14"/>
        <v>927.5</v>
      </c>
      <c r="G108" s="3">
        <f t="shared" si="15"/>
        <v>162085</v>
      </c>
      <c r="H108" s="3">
        <f t="shared" si="16"/>
        <v>7182</v>
      </c>
      <c r="I108" s="3">
        <f t="shared" si="17"/>
        <v>30354.800000000003</v>
      </c>
      <c r="J108" s="3">
        <f t="shared" si="18"/>
        <v>8499.344000000001</v>
      </c>
      <c r="K108" s="3">
        <f t="shared" si="19"/>
        <v>16721.344000000001</v>
      </c>
      <c r="L108" s="3">
        <f t="shared" si="20"/>
        <v>1393.4453333333333</v>
      </c>
    </row>
    <row r="109" spans="1:12" x14ac:dyDescent="0.2">
      <c r="A109" s="3">
        <f>40000*1.1</f>
        <v>44000</v>
      </c>
      <c r="B109" s="3">
        <v>2250</v>
      </c>
      <c r="C109" s="3">
        <f t="shared" si="11"/>
        <v>112.5</v>
      </c>
      <c r="D109" s="3">
        <f t="shared" si="12"/>
        <v>41750</v>
      </c>
      <c r="E109" s="3">
        <f t="shared" si="13"/>
        <v>11525</v>
      </c>
      <c r="F109" s="3">
        <f t="shared" si="14"/>
        <v>927.5</v>
      </c>
      <c r="G109" s="3">
        <f t="shared" si="15"/>
        <v>32475</v>
      </c>
      <c r="H109" s="3">
        <f t="shared" si="16"/>
        <v>5845.5</v>
      </c>
      <c r="I109" s="3">
        <f t="shared" si="17"/>
        <v>0</v>
      </c>
      <c r="J109" s="3">
        <f t="shared" si="18"/>
        <v>0</v>
      </c>
      <c r="K109" s="3">
        <f t="shared" si="19"/>
        <v>6885.5</v>
      </c>
      <c r="L109" s="3">
        <f t="shared" si="20"/>
        <v>573.79166666666663</v>
      </c>
    </row>
    <row r="110" spans="1:12" x14ac:dyDescent="0.2">
      <c r="A110" s="3">
        <f>A109+25000</f>
        <v>69000</v>
      </c>
      <c r="B110" s="3">
        <v>2250</v>
      </c>
      <c r="C110" s="3">
        <f t="shared" si="11"/>
        <v>112.5</v>
      </c>
      <c r="D110" s="3">
        <f t="shared" si="12"/>
        <v>66750</v>
      </c>
      <c r="E110" s="3">
        <f t="shared" si="13"/>
        <v>11525</v>
      </c>
      <c r="F110" s="3">
        <f t="shared" si="14"/>
        <v>927.5</v>
      </c>
      <c r="G110" s="3">
        <f t="shared" si="15"/>
        <v>57475</v>
      </c>
      <c r="H110" s="3">
        <f t="shared" si="16"/>
        <v>7182</v>
      </c>
      <c r="I110" s="3">
        <f t="shared" si="17"/>
        <v>1064</v>
      </c>
      <c r="J110" s="3">
        <f t="shared" si="18"/>
        <v>297.92</v>
      </c>
      <c r="K110" s="3">
        <f t="shared" si="19"/>
        <v>8519.92</v>
      </c>
      <c r="L110" s="3">
        <f t="shared" si="20"/>
        <v>709.99333333333334</v>
      </c>
    </row>
    <row r="111" spans="1:12" x14ac:dyDescent="0.2">
      <c r="A111" s="3">
        <f>30100*1.1</f>
        <v>33110</v>
      </c>
      <c r="B111" s="3">
        <v>2250</v>
      </c>
      <c r="C111" s="3">
        <f t="shared" si="11"/>
        <v>112.5</v>
      </c>
      <c r="D111" s="3">
        <f t="shared" si="12"/>
        <v>30860</v>
      </c>
      <c r="E111" s="3">
        <f t="shared" si="13"/>
        <v>11525</v>
      </c>
      <c r="F111" s="3">
        <f t="shared" si="14"/>
        <v>927.5</v>
      </c>
      <c r="G111" s="3">
        <f t="shared" si="15"/>
        <v>21585</v>
      </c>
      <c r="H111" s="3">
        <f t="shared" si="16"/>
        <v>3885.2999999999997</v>
      </c>
      <c r="I111" s="3">
        <f t="shared" si="17"/>
        <v>0</v>
      </c>
      <c r="J111" s="3">
        <f t="shared" si="18"/>
        <v>0</v>
      </c>
      <c r="K111" s="3">
        <f t="shared" si="19"/>
        <v>4925.2999999999993</v>
      </c>
      <c r="L111" s="3">
        <f t="shared" si="20"/>
        <v>410.44166666666661</v>
      </c>
    </row>
    <row r="112" spans="1:12" x14ac:dyDescent="0.2">
      <c r="A112" s="3">
        <f>A111+25000</f>
        <v>58110</v>
      </c>
      <c r="B112" s="3">
        <v>2250</v>
      </c>
      <c r="C112" s="3">
        <f t="shared" si="11"/>
        <v>112.5</v>
      </c>
      <c r="D112" s="3">
        <f t="shared" si="12"/>
        <v>55860</v>
      </c>
      <c r="E112" s="3">
        <f t="shared" si="13"/>
        <v>11525</v>
      </c>
      <c r="F112" s="3">
        <f t="shared" si="14"/>
        <v>927.5</v>
      </c>
      <c r="G112" s="3">
        <f t="shared" si="15"/>
        <v>46585</v>
      </c>
      <c r="H112" s="3">
        <f t="shared" si="16"/>
        <v>7182</v>
      </c>
      <c r="I112" s="3">
        <f t="shared" si="17"/>
        <v>0</v>
      </c>
      <c r="J112" s="3">
        <f t="shared" si="18"/>
        <v>0</v>
      </c>
      <c r="K112" s="3">
        <f t="shared" si="19"/>
        <v>8222</v>
      </c>
      <c r="L112" s="3">
        <f t="shared" si="20"/>
        <v>685.16666666666663</v>
      </c>
    </row>
    <row r="113" spans="1:12" x14ac:dyDescent="0.2">
      <c r="A113" s="3">
        <f>29800*1.1</f>
        <v>32780</v>
      </c>
      <c r="B113" s="3">
        <v>2250</v>
      </c>
      <c r="C113" s="3">
        <f t="shared" si="11"/>
        <v>112.5</v>
      </c>
      <c r="D113" s="3">
        <f t="shared" si="12"/>
        <v>30530</v>
      </c>
      <c r="E113" s="3">
        <f t="shared" si="13"/>
        <v>11525</v>
      </c>
      <c r="F113" s="3">
        <f t="shared" si="14"/>
        <v>927.5</v>
      </c>
      <c r="G113" s="3">
        <f t="shared" si="15"/>
        <v>21255</v>
      </c>
      <c r="H113" s="3">
        <f t="shared" si="16"/>
        <v>3825.8999999999996</v>
      </c>
      <c r="I113" s="3">
        <f t="shared" si="17"/>
        <v>0</v>
      </c>
      <c r="J113" s="3">
        <f t="shared" si="18"/>
        <v>0</v>
      </c>
      <c r="K113" s="3">
        <f t="shared" si="19"/>
        <v>4865.8999999999996</v>
      </c>
      <c r="L113" s="3">
        <f t="shared" si="20"/>
        <v>405.49166666666662</v>
      </c>
    </row>
    <row r="114" spans="1:12" x14ac:dyDescent="0.2">
      <c r="A114" s="3">
        <f>A113+25000</f>
        <v>57780</v>
      </c>
      <c r="B114" s="3">
        <v>2250</v>
      </c>
      <c r="C114" s="3">
        <f t="shared" si="11"/>
        <v>112.5</v>
      </c>
      <c r="D114" s="3">
        <f t="shared" si="12"/>
        <v>55530</v>
      </c>
      <c r="E114" s="3">
        <f t="shared" si="13"/>
        <v>11525</v>
      </c>
      <c r="F114" s="3">
        <f t="shared" si="14"/>
        <v>927.5</v>
      </c>
      <c r="G114" s="3">
        <f t="shared" si="15"/>
        <v>46255</v>
      </c>
      <c r="H114" s="3">
        <f t="shared" si="16"/>
        <v>7182</v>
      </c>
      <c r="I114" s="3">
        <f t="shared" si="17"/>
        <v>0</v>
      </c>
      <c r="J114" s="3">
        <f t="shared" si="18"/>
        <v>0</v>
      </c>
      <c r="K114" s="3">
        <f t="shared" si="19"/>
        <v>8222</v>
      </c>
      <c r="L114" s="3">
        <f t="shared" si="20"/>
        <v>685.16666666666663</v>
      </c>
    </row>
    <row r="115" spans="1:12" x14ac:dyDescent="0.2">
      <c r="A115" s="3">
        <f>56000*1.1</f>
        <v>61600.000000000007</v>
      </c>
      <c r="B115" s="3">
        <v>2250</v>
      </c>
      <c r="C115" s="3">
        <f t="shared" si="11"/>
        <v>112.5</v>
      </c>
      <c r="D115" s="3">
        <f t="shared" si="12"/>
        <v>59350.000000000007</v>
      </c>
      <c r="E115" s="3">
        <f t="shared" si="13"/>
        <v>11525</v>
      </c>
      <c r="F115" s="3">
        <f t="shared" si="14"/>
        <v>927.5</v>
      </c>
      <c r="G115" s="3">
        <f t="shared" si="15"/>
        <v>50075.000000000007</v>
      </c>
      <c r="H115" s="3">
        <f t="shared" si="16"/>
        <v>7182</v>
      </c>
      <c r="I115" s="3">
        <f t="shared" si="17"/>
        <v>0</v>
      </c>
      <c r="J115" s="3">
        <f t="shared" si="18"/>
        <v>0</v>
      </c>
      <c r="K115" s="3">
        <f t="shared" si="19"/>
        <v>8222</v>
      </c>
      <c r="L115" s="3">
        <f t="shared" si="20"/>
        <v>685.16666666666663</v>
      </c>
    </row>
    <row r="116" spans="1:12" x14ac:dyDescent="0.2">
      <c r="A116" s="3">
        <f>A115+25000</f>
        <v>86600</v>
      </c>
      <c r="B116" s="3">
        <v>2250</v>
      </c>
      <c r="C116" s="3">
        <f t="shared" si="11"/>
        <v>112.5</v>
      </c>
      <c r="D116" s="3">
        <f t="shared" si="12"/>
        <v>84350</v>
      </c>
      <c r="E116" s="3">
        <f t="shared" si="13"/>
        <v>11525</v>
      </c>
      <c r="F116" s="3">
        <f t="shared" si="14"/>
        <v>927.5</v>
      </c>
      <c r="G116" s="3">
        <f t="shared" si="15"/>
        <v>75075</v>
      </c>
      <c r="H116" s="3">
        <f t="shared" si="16"/>
        <v>7182</v>
      </c>
      <c r="I116" s="3">
        <f t="shared" si="17"/>
        <v>5992.0000000000009</v>
      </c>
      <c r="J116" s="3">
        <f t="shared" si="18"/>
        <v>1677.7600000000004</v>
      </c>
      <c r="K116" s="3">
        <f t="shared" si="19"/>
        <v>9899.76</v>
      </c>
      <c r="L116" s="3">
        <f t="shared" si="20"/>
        <v>824.98</v>
      </c>
    </row>
    <row r="117" spans="1:12" x14ac:dyDescent="0.2">
      <c r="A117" s="3">
        <f>33700*1.1</f>
        <v>37070</v>
      </c>
      <c r="B117" s="3">
        <v>2250</v>
      </c>
      <c r="C117" s="3">
        <f t="shared" si="11"/>
        <v>112.5</v>
      </c>
      <c r="D117" s="3">
        <f t="shared" si="12"/>
        <v>34820</v>
      </c>
      <c r="E117" s="3">
        <f t="shared" si="13"/>
        <v>11525</v>
      </c>
      <c r="F117" s="3">
        <f t="shared" si="14"/>
        <v>927.5</v>
      </c>
      <c r="G117" s="3">
        <f t="shared" si="15"/>
        <v>25545</v>
      </c>
      <c r="H117" s="3">
        <f t="shared" si="16"/>
        <v>4598.0999999999995</v>
      </c>
      <c r="I117" s="3">
        <f t="shared" si="17"/>
        <v>0</v>
      </c>
      <c r="J117" s="3">
        <f t="shared" si="18"/>
        <v>0</v>
      </c>
      <c r="K117" s="3">
        <f t="shared" si="19"/>
        <v>5638.0999999999995</v>
      </c>
      <c r="L117" s="3">
        <f t="shared" si="20"/>
        <v>469.84166666666664</v>
      </c>
    </row>
    <row r="118" spans="1:12" x14ac:dyDescent="0.2">
      <c r="A118" s="3">
        <f>A117+25000</f>
        <v>62070</v>
      </c>
      <c r="B118" s="3">
        <v>2250</v>
      </c>
      <c r="C118" s="3">
        <f t="shared" si="11"/>
        <v>112.5</v>
      </c>
      <c r="D118" s="3">
        <f t="shared" si="12"/>
        <v>59820</v>
      </c>
      <c r="E118" s="3">
        <f t="shared" si="13"/>
        <v>11525</v>
      </c>
      <c r="F118" s="3">
        <f t="shared" si="14"/>
        <v>927.5</v>
      </c>
      <c r="G118" s="3">
        <f t="shared" si="15"/>
        <v>50545</v>
      </c>
      <c r="H118" s="3">
        <f t="shared" si="16"/>
        <v>7182</v>
      </c>
      <c r="I118" s="3">
        <f t="shared" si="17"/>
        <v>0</v>
      </c>
      <c r="J118" s="3">
        <f t="shared" si="18"/>
        <v>0</v>
      </c>
      <c r="K118" s="3">
        <f t="shared" si="19"/>
        <v>8222</v>
      </c>
      <c r="L118" s="3">
        <f t="shared" si="20"/>
        <v>685.16666666666663</v>
      </c>
    </row>
    <row r="119" spans="1:12" x14ac:dyDescent="0.2">
      <c r="A119" s="3">
        <f>37700*1.1</f>
        <v>41470</v>
      </c>
      <c r="B119" s="3">
        <v>2250</v>
      </c>
      <c r="C119" s="3">
        <f t="shared" si="11"/>
        <v>112.5</v>
      </c>
      <c r="D119" s="3">
        <f t="shared" si="12"/>
        <v>39220</v>
      </c>
      <c r="E119" s="3">
        <f t="shared" si="13"/>
        <v>11525</v>
      </c>
      <c r="F119" s="3">
        <f t="shared" si="14"/>
        <v>927.5</v>
      </c>
      <c r="G119" s="3">
        <f t="shared" si="15"/>
        <v>29945</v>
      </c>
      <c r="H119" s="3">
        <f t="shared" si="16"/>
        <v>5390.0999999999995</v>
      </c>
      <c r="I119" s="3">
        <f t="shared" si="17"/>
        <v>0</v>
      </c>
      <c r="J119" s="3">
        <f t="shared" si="18"/>
        <v>0</v>
      </c>
      <c r="K119" s="3">
        <f t="shared" si="19"/>
        <v>6430.0999999999995</v>
      </c>
      <c r="L119" s="3">
        <f t="shared" si="20"/>
        <v>535.84166666666658</v>
      </c>
    </row>
    <row r="120" spans="1:12" x14ac:dyDescent="0.2">
      <c r="A120" s="3">
        <f>A119+25000</f>
        <v>66470</v>
      </c>
      <c r="B120" s="3">
        <v>2250</v>
      </c>
      <c r="C120" s="3">
        <f t="shared" si="11"/>
        <v>112.5</v>
      </c>
      <c r="D120" s="3">
        <f t="shared" si="12"/>
        <v>64220</v>
      </c>
      <c r="E120" s="3">
        <f t="shared" si="13"/>
        <v>11525</v>
      </c>
      <c r="F120" s="3">
        <f t="shared" si="14"/>
        <v>927.5</v>
      </c>
      <c r="G120" s="3">
        <f t="shared" si="15"/>
        <v>54945</v>
      </c>
      <c r="H120" s="3">
        <f t="shared" si="16"/>
        <v>7182</v>
      </c>
      <c r="I120" s="3">
        <f t="shared" si="17"/>
        <v>355.6</v>
      </c>
      <c r="J120" s="3">
        <f t="shared" si="18"/>
        <v>99.568000000000012</v>
      </c>
      <c r="K120" s="3">
        <f t="shared" si="19"/>
        <v>8321.5679999999993</v>
      </c>
      <c r="L120" s="3">
        <f t="shared" si="20"/>
        <v>693.46399999999994</v>
      </c>
    </row>
    <row r="121" spans="1:12" x14ac:dyDescent="0.2">
      <c r="A121" s="3">
        <f>29400*1.1</f>
        <v>32340.000000000004</v>
      </c>
      <c r="B121" s="3">
        <v>2250</v>
      </c>
      <c r="C121" s="3">
        <f t="shared" si="11"/>
        <v>112.5</v>
      </c>
      <c r="D121" s="3">
        <f t="shared" si="12"/>
        <v>30090.000000000004</v>
      </c>
      <c r="E121" s="3">
        <f t="shared" si="13"/>
        <v>11525</v>
      </c>
      <c r="F121" s="3">
        <f t="shared" si="14"/>
        <v>927.5</v>
      </c>
      <c r="G121" s="3">
        <f t="shared" si="15"/>
        <v>20815.000000000004</v>
      </c>
      <c r="H121" s="3">
        <f t="shared" si="16"/>
        <v>3746.7000000000007</v>
      </c>
      <c r="I121" s="3">
        <f t="shared" si="17"/>
        <v>0</v>
      </c>
      <c r="J121" s="3">
        <f t="shared" si="18"/>
        <v>0</v>
      </c>
      <c r="K121" s="3">
        <f t="shared" si="19"/>
        <v>4786.7000000000007</v>
      </c>
      <c r="L121" s="3">
        <f t="shared" si="20"/>
        <v>398.89166666666671</v>
      </c>
    </row>
    <row r="122" spans="1:12" x14ac:dyDescent="0.2">
      <c r="A122" s="3">
        <f>A121+25000</f>
        <v>57340</v>
      </c>
      <c r="B122" s="3">
        <v>2250</v>
      </c>
      <c r="C122" s="3">
        <f t="shared" si="11"/>
        <v>112.5</v>
      </c>
      <c r="D122" s="3">
        <f t="shared" si="12"/>
        <v>55090</v>
      </c>
      <c r="E122" s="3">
        <f t="shared" si="13"/>
        <v>11525</v>
      </c>
      <c r="F122" s="3">
        <f t="shared" si="14"/>
        <v>927.5</v>
      </c>
      <c r="G122" s="3">
        <f t="shared" si="15"/>
        <v>45815</v>
      </c>
      <c r="H122" s="3">
        <f t="shared" si="16"/>
        <v>7182</v>
      </c>
      <c r="I122" s="3">
        <f t="shared" si="17"/>
        <v>0</v>
      </c>
      <c r="J122" s="3">
        <f t="shared" si="18"/>
        <v>0</v>
      </c>
      <c r="K122" s="3">
        <f t="shared" si="19"/>
        <v>8222</v>
      </c>
      <c r="L122" s="3">
        <f t="shared" si="20"/>
        <v>685.16666666666663</v>
      </c>
    </row>
    <row r="123" spans="1:12" x14ac:dyDescent="0.2">
      <c r="A123" s="3">
        <f>35200*1.1</f>
        <v>38720</v>
      </c>
      <c r="B123" s="3">
        <v>2250</v>
      </c>
      <c r="C123" s="3">
        <f t="shared" si="11"/>
        <v>112.5</v>
      </c>
      <c r="D123" s="3">
        <f t="shared" si="12"/>
        <v>36470</v>
      </c>
      <c r="E123" s="3">
        <f t="shared" si="13"/>
        <v>11525</v>
      </c>
      <c r="F123" s="3">
        <f t="shared" si="14"/>
        <v>927.5</v>
      </c>
      <c r="G123" s="3">
        <f t="shared" si="15"/>
        <v>27195</v>
      </c>
      <c r="H123" s="3">
        <f t="shared" si="16"/>
        <v>4895.0999999999995</v>
      </c>
      <c r="I123" s="3">
        <f t="shared" si="17"/>
        <v>0</v>
      </c>
      <c r="J123" s="3">
        <f t="shared" si="18"/>
        <v>0</v>
      </c>
      <c r="K123" s="3">
        <f t="shared" si="19"/>
        <v>5935.0999999999995</v>
      </c>
      <c r="L123" s="3">
        <f t="shared" si="20"/>
        <v>494.59166666666664</v>
      </c>
    </row>
    <row r="124" spans="1:12" x14ac:dyDescent="0.2">
      <c r="A124" s="3">
        <f>A123+25000</f>
        <v>63720</v>
      </c>
      <c r="B124" s="3">
        <v>2250</v>
      </c>
      <c r="C124" s="3">
        <f t="shared" si="11"/>
        <v>112.5</v>
      </c>
      <c r="D124" s="3">
        <f t="shared" si="12"/>
        <v>61470</v>
      </c>
      <c r="E124" s="3">
        <f t="shared" si="13"/>
        <v>11525</v>
      </c>
      <c r="F124" s="3">
        <f t="shared" si="14"/>
        <v>927.5</v>
      </c>
      <c r="G124" s="3">
        <f t="shared" si="15"/>
        <v>52195</v>
      </c>
      <c r="H124" s="3">
        <f t="shared" si="16"/>
        <v>7182</v>
      </c>
      <c r="I124" s="3">
        <f t="shared" si="17"/>
        <v>0</v>
      </c>
      <c r="J124" s="3">
        <f t="shared" si="18"/>
        <v>0</v>
      </c>
      <c r="K124" s="3">
        <f t="shared" si="19"/>
        <v>8222</v>
      </c>
      <c r="L124" s="3">
        <f t="shared" si="20"/>
        <v>685.16666666666663</v>
      </c>
    </row>
    <row r="125" spans="1:12" x14ac:dyDescent="0.2">
      <c r="A125" s="3">
        <f>28160*1.1</f>
        <v>30976.000000000004</v>
      </c>
      <c r="B125" s="3">
        <v>2250</v>
      </c>
      <c r="C125" s="3">
        <f t="shared" si="11"/>
        <v>112.5</v>
      </c>
      <c r="D125" s="3">
        <f t="shared" si="12"/>
        <v>28726.000000000004</v>
      </c>
      <c r="E125" s="3">
        <f t="shared" si="13"/>
        <v>11525</v>
      </c>
      <c r="F125" s="3">
        <f t="shared" si="14"/>
        <v>927.5</v>
      </c>
      <c r="G125" s="3">
        <f t="shared" si="15"/>
        <v>19451.000000000004</v>
      </c>
      <c r="H125" s="3">
        <f t="shared" si="16"/>
        <v>3501.1800000000007</v>
      </c>
      <c r="I125" s="3">
        <f t="shared" si="17"/>
        <v>0</v>
      </c>
      <c r="J125" s="3">
        <f t="shared" si="18"/>
        <v>0</v>
      </c>
      <c r="K125" s="3">
        <f t="shared" si="19"/>
        <v>4541.18</v>
      </c>
      <c r="L125" s="3">
        <f t="shared" si="20"/>
        <v>378.43166666666667</v>
      </c>
    </row>
    <row r="126" spans="1:12" x14ac:dyDescent="0.2">
      <c r="A126" s="3">
        <f>A125+25000</f>
        <v>55976</v>
      </c>
      <c r="B126" s="3">
        <v>2250</v>
      </c>
      <c r="C126" s="3">
        <f t="shared" si="11"/>
        <v>112.5</v>
      </c>
      <c r="D126" s="3">
        <f t="shared" si="12"/>
        <v>53726</v>
      </c>
      <c r="E126" s="3">
        <f t="shared" si="13"/>
        <v>11525</v>
      </c>
      <c r="F126" s="3">
        <f t="shared" si="14"/>
        <v>927.5</v>
      </c>
      <c r="G126" s="3">
        <f t="shared" si="15"/>
        <v>44451</v>
      </c>
      <c r="H126" s="3">
        <f t="shared" si="16"/>
        <v>7182</v>
      </c>
      <c r="I126" s="3">
        <f t="shared" si="17"/>
        <v>0</v>
      </c>
      <c r="J126" s="3">
        <f t="shared" si="18"/>
        <v>0</v>
      </c>
      <c r="K126" s="3">
        <f t="shared" si="19"/>
        <v>8222</v>
      </c>
      <c r="L126" s="3">
        <f t="shared" si="20"/>
        <v>685.16666666666663</v>
      </c>
    </row>
    <row r="127" spans="1:12" x14ac:dyDescent="0.2">
      <c r="A127" s="3">
        <f>47560*1.1</f>
        <v>52316.000000000007</v>
      </c>
      <c r="B127" s="3">
        <v>2250</v>
      </c>
      <c r="C127" s="3">
        <f t="shared" si="11"/>
        <v>112.5</v>
      </c>
      <c r="D127" s="3">
        <f t="shared" si="12"/>
        <v>50066.000000000007</v>
      </c>
      <c r="E127" s="3">
        <f t="shared" si="13"/>
        <v>11525</v>
      </c>
      <c r="F127" s="3">
        <f t="shared" si="14"/>
        <v>927.5</v>
      </c>
      <c r="G127" s="3">
        <f t="shared" si="15"/>
        <v>40791.000000000007</v>
      </c>
      <c r="H127" s="3">
        <f t="shared" si="16"/>
        <v>7182</v>
      </c>
      <c r="I127" s="3">
        <f t="shared" si="17"/>
        <v>0</v>
      </c>
      <c r="J127" s="3">
        <f t="shared" si="18"/>
        <v>0</v>
      </c>
      <c r="K127" s="3">
        <f t="shared" si="19"/>
        <v>8222</v>
      </c>
      <c r="L127" s="3">
        <f t="shared" si="20"/>
        <v>685.16666666666663</v>
      </c>
    </row>
    <row r="128" spans="1:12" x14ac:dyDescent="0.2">
      <c r="A128" s="3">
        <f>A127+25000</f>
        <v>77316</v>
      </c>
      <c r="B128" s="3">
        <v>2250</v>
      </c>
      <c r="C128" s="3">
        <f t="shared" si="11"/>
        <v>112.5</v>
      </c>
      <c r="D128" s="3">
        <f t="shared" si="12"/>
        <v>75066</v>
      </c>
      <c r="E128" s="3">
        <f t="shared" si="13"/>
        <v>11525</v>
      </c>
      <c r="F128" s="3">
        <f t="shared" si="14"/>
        <v>927.5</v>
      </c>
      <c r="G128" s="3">
        <f t="shared" si="15"/>
        <v>65791</v>
      </c>
      <c r="H128" s="3">
        <f t="shared" si="16"/>
        <v>7182</v>
      </c>
      <c r="I128" s="3">
        <f t="shared" si="17"/>
        <v>3392.4800000000005</v>
      </c>
      <c r="J128" s="3">
        <f t="shared" si="18"/>
        <v>949.89440000000025</v>
      </c>
      <c r="K128" s="3">
        <f t="shared" si="19"/>
        <v>9171.894400000001</v>
      </c>
      <c r="L128" s="3">
        <f t="shared" si="20"/>
        <v>764.32453333333342</v>
      </c>
    </row>
    <row r="129" spans="1:12" x14ac:dyDescent="0.2">
      <c r="A129" s="3">
        <f>23670*1.1</f>
        <v>26037.000000000004</v>
      </c>
      <c r="B129" s="3">
        <v>2250</v>
      </c>
      <c r="C129" s="3">
        <f t="shared" si="11"/>
        <v>112.5</v>
      </c>
      <c r="D129" s="3">
        <f t="shared" si="12"/>
        <v>23787.000000000004</v>
      </c>
      <c r="E129" s="3">
        <f t="shared" si="13"/>
        <v>11525</v>
      </c>
      <c r="F129" s="3">
        <f t="shared" si="14"/>
        <v>927.5</v>
      </c>
      <c r="G129" s="3">
        <f t="shared" si="15"/>
        <v>14512.000000000004</v>
      </c>
      <c r="H129" s="3">
        <f t="shared" si="16"/>
        <v>2612.1600000000008</v>
      </c>
      <c r="I129" s="3">
        <f t="shared" si="17"/>
        <v>0</v>
      </c>
      <c r="J129" s="3">
        <f t="shared" si="18"/>
        <v>0</v>
      </c>
      <c r="K129" s="3">
        <f t="shared" si="19"/>
        <v>3652.1600000000008</v>
      </c>
      <c r="L129" s="3">
        <f t="shared" si="20"/>
        <v>304.34666666666675</v>
      </c>
    </row>
    <row r="130" spans="1:12" x14ac:dyDescent="0.2">
      <c r="A130" s="3">
        <f>A129+25000</f>
        <v>51037</v>
      </c>
      <c r="B130" s="3">
        <v>2250</v>
      </c>
      <c r="C130" s="3">
        <f t="shared" si="11"/>
        <v>112.5</v>
      </c>
      <c r="D130" s="3">
        <f t="shared" si="12"/>
        <v>48787</v>
      </c>
      <c r="E130" s="3">
        <f t="shared" si="13"/>
        <v>11525</v>
      </c>
      <c r="F130" s="3">
        <f t="shared" si="14"/>
        <v>927.5</v>
      </c>
      <c r="G130" s="3">
        <f t="shared" si="15"/>
        <v>39512</v>
      </c>
      <c r="H130" s="3">
        <f t="shared" si="16"/>
        <v>7112.16</v>
      </c>
      <c r="I130" s="3">
        <f t="shared" si="17"/>
        <v>0</v>
      </c>
      <c r="J130" s="3">
        <f t="shared" si="18"/>
        <v>0</v>
      </c>
      <c r="K130" s="3">
        <f t="shared" si="19"/>
        <v>8152.16</v>
      </c>
      <c r="L130" s="3">
        <f t="shared" si="20"/>
        <v>679.34666666666669</v>
      </c>
    </row>
    <row r="131" spans="1:12" x14ac:dyDescent="0.2">
      <c r="A131" s="3">
        <f>48800*1.1</f>
        <v>53680.000000000007</v>
      </c>
      <c r="B131" s="3">
        <v>2250</v>
      </c>
      <c r="C131" s="3">
        <f t="shared" si="11"/>
        <v>112.5</v>
      </c>
      <c r="D131" s="3">
        <f t="shared" si="12"/>
        <v>51430.000000000007</v>
      </c>
      <c r="E131" s="3">
        <f t="shared" si="13"/>
        <v>11525</v>
      </c>
      <c r="F131" s="3">
        <f t="shared" si="14"/>
        <v>927.5</v>
      </c>
      <c r="G131" s="3">
        <f t="shared" si="15"/>
        <v>42155.000000000007</v>
      </c>
      <c r="H131" s="3">
        <f t="shared" si="16"/>
        <v>7182</v>
      </c>
      <c r="I131" s="3">
        <f t="shared" si="17"/>
        <v>0</v>
      </c>
      <c r="J131" s="3">
        <f t="shared" si="18"/>
        <v>0</v>
      </c>
      <c r="K131" s="3">
        <f t="shared" si="19"/>
        <v>8222</v>
      </c>
      <c r="L131" s="3">
        <f t="shared" si="20"/>
        <v>685.16666666666663</v>
      </c>
    </row>
    <row r="132" spans="1:12" x14ac:dyDescent="0.2">
      <c r="A132" s="3">
        <f>A131+25000</f>
        <v>78680</v>
      </c>
      <c r="B132" s="3">
        <v>2250</v>
      </c>
      <c r="C132" s="3">
        <f t="shared" si="11"/>
        <v>112.5</v>
      </c>
      <c r="D132" s="3">
        <f t="shared" si="12"/>
        <v>76430</v>
      </c>
      <c r="E132" s="3">
        <f t="shared" si="13"/>
        <v>11525</v>
      </c>
      <c r="F132" s="3">
        <f t="shared" si="14"/>
        <v>927.5</v>
      </c>
      <c r="G132" s="3">
        <f t="shared" si="15"/>
        <v>67155</v>
      </c>
      <c r="H132" s="3">
        <f t="shared" si="16"/>
        <v>7182</v>
      </c>
      <c r="I132" s="3">
        <f t="shared" si="17"/>
        <v>3774.4000000000005</v>
      </c>
      <c r="J132" s="3">
        <f t="shared" si="18"/>
        <v>1056.8320000000003</v>
      </c>
      <c r="K132" s="3">
        <f t="shared" si="19"/>
        <v>9278.8320000000003</v>
      </c>
      <c r="L132" s="3">
        <f t="shared" si="20"/>
        <v>773.23599999999999</v>
      </c>
    </row>
    <row r="133" spans="1:12" x14ac:dyDescent="0.2">
      <c r="A133" s="3">
        <f>43800*1.1</f>
        <v>48180.000000000007</v>
      </c>
      <c r="B133" s="3">
        <v>2250</v>
      </c>
      <c r="C133" s="3">
        <f t="shared" si="11"/>
        <v>112.5</v>
      </c>
      <c r="D133" s="3">
        <f t="shared" si="12"/>
        <v>45930.000000000007</v>
      </c>
      <c r="E133" s="3">
        <f t="shared" si="13"/>
        <v>11525</v>
      </c>
      <c r="F133" s="3">
        <f t="shared" si="14"/>
        <v>927.5</v>
      </c>
      <c r="G133" s="3">
        <f t="shared" si="15"/>
        <v>36655.000000000007</v>
      </c>
      <c r="H133" s="3">
        <f t="shared" si="16"/>
        <v>6597.9000000000015</v>
      </c>
      <c r="I133" s="3">
        <f t="shared" si="17"/>
        <v>0</v>
      </c>
      <c r="J133" s="3">
        <f t="shared" si="18"/>
        <v>0</v>
      </c>
      <c r="K133" s="3">
        <f t="shared" si="19"/>
        <v>7637.9000000000015</v>
      </c>
      <c r="L133" s="3">
        <f t="shared" si="20"/>
        <v>636.49166666666679</v>
      </c>
    </row>
    <row r="134" spans="1:12" x14ac:dyDescent="0.2">
      <c r="A134" s="3">
        <f>A133+25000</f>
        <v>73180</v>
      </c>
      <c r="B134" s="3">
        <v>2250</v>
      </c>
      <c r="C134" s="3">
        <f t="shared" si="11"/>
        <v>112.5</v>
      </c>
      <c r="D134" s="3">
        <f t="shared" si="12"/>
        <v>70930</v>
      </c>
      <c r="E134" s="3">
        <f t="shared" si="13"/>
        <v>11525</v>
      </c>
      <c r="F134" s="3">
        <f t="shared" si="14"/>
        <v>927.5</v>
      </c>
      <c r="G134" s="3">
        <f t="shared" si="15"/>
        <v>61655</v>
      </c>
      <c r="H134" s="3">
        <f t="shared" si="16"/>
        <v>7182</v>
      </c>
      <c r="I134" s="3">
        <f t="shared" si="17"/>
        <v>2234.4</v>
      </c>
      <c r="J134" s="3">
        <f t="shared" si="18"/>
        <v>625.63200000000006</v>
      </c>
      <c r="K134" s="3">
        <f t="shared" si="19"/>
        <v>8847.6319999999996</v>
      </c>
      <c r="L134" s="3">
        <f t="shared" si="20"/>
        <v>737.3026666666666</v>
      </c>
    </row>
    <row r="135" spans="1:12" x14ac:dyDescent="0.2">
      <c r="A135" s="3">
        <f>33230*1.1</f>
        <v>36553</v>
      </c>
      <c r="B135" s="3">
        <v>2250</v>
      </c>
      <c r="C135" s="3">
        <f t="shared" si="11"/>
        <v>112.5</v>
      </c>
      <c r="D135" s="3">
        <f t="shared" si="12"/>
        <v>34303</v>
      </c>
      <c r="E135" s="3">
        <f t="shared" si="13"/>
        <v>11525</v>
      </c>
      <c r="F135" s="3">
        <f t="shared" si="14"/>
        <v>927.5</v>
      </c>
      <c r="G135" s="3">
        <f t="shared" si="15"/>
        <v>25028</v>
      </c>
      <c r="H135" s="3">
        <f t="shared" si="16"/>
        <v>4505.04</v>
      </c>
      <c r="I135" s="3">
        <f t="shared" si="17"/>
        <v>0</v>
      </c>
      <c r="J135" s="3">
        <f t="shared" si="18"/>
        <v>0</v>
      </c>
      <c r="K135" s="3">
        <f t="shared" si="19"/>
        <v>5545.04</v>
      </c>
      <c r="L135" s="3">
        <f t="shared" si="20"/>
        <v>462.08666666666664</v>
      </c>
    </row>
    <row r="136" spans="1:12" x14ac:dyDescent="0.2">
      <c r="A136" s="3">
        <f>A135+25000</f>
        <v>61553</v>
      </c>
      <c r="B136" s="3">
        <v>2250</v>
      </c>
      <c r="C136" s="3">
        <f t="shared" si="11"/>
        <v>112.5</v>
      </c>
      <c r="D136" s="3">
        <f t="shared" si="12"/>
        <v>59303</v>
      </c>
      <c r="E136" s="3">
        <f t="shared" si="13"/>
        <v>11525</v>
      </c>
      <c r="F136" s="3">
        <f t="shared" si="14"/>
        <v>927.5</v>
      </c>
      <c r="G136" s="3">
        <f t="shared" si="15"/>
        <v>50028</v>
      </c>
      <c r="H136" s="3">
        <f t="shared" si="16"/>
        <v>7182</v>
      </c>
      <c r="I136" s="3">
        <f t="shared" si="17"/>
        <v>0</v>
      </c>
      <c r="J136" s="3">
        <f t="shared" si="18"/>
        <v>0</v>
      </c>
      <c r="K136" s="3">
        <f t="shared" si="19"/>
        <v>8222</v>
      </c>
      <c r="L136" s="3">
        <f t="shared" si="20"/>
        <v>685.16666666666663</v>
      </c>
    </row>
    <row r="137" spans="1:12" x14ac:dyDescent="0.2">
      <c r="A137" s="3">
        <f>39000*1.1</f>
        <v>42900</v>
      </c>
      <c r="B137" s="3">
        <v>2250</v>
      </c>
      <c r="C137" s="3">
        <f t="shared" si="11"/>
        <v>112.5</v>
      </c>
      <c r="D137" s="3">
        <f t="shared" si="12"/>
        <v>40650</v>
      </c>
      <c r="E137" s="3">
        <f t="shared" si="13"/>
        <v>11525</v>
      </c>
      <c r="F137" s="3">
        <f t="shared" si="14"/>
        <v>927.5</v>
      </c>
      <c r="G137" s="3">
        <f t="shared" si="15"/>
        <v>31375</v>
      </c>
      <c r="H137" s="3">
        <f t="shared" si="16"/>
        <v>5647.5</v>
      </c>
      <c r="I137" s="3">
        <f t="shared" si="17"/>
        <v>0</v>
      </c>
      <c r="J137" s="3">
        <f t="shared" si="18"/>
        <v>0</v>
      </c>
      <c r="K137" s="3">
        <f t="shared" si="19"/>
        <v>6687.5</v>
      </c>
      <c r="L137" s="3">
        <f t="shared" si="20"/>
        <v>557.29166666666663</v>
      </c>
    </row>
    <row r="138" spans="1:12" x14ac:dyDescent="0.2">
      <c r="A138" s="3">
        <f>A137+25000</f>
        <v>67900</v>
      </c>
      <c r="B138" s="3">
        <v>2250</v>
      </c>
      <c r="C138" s="3">
        <f t="shared" si="11"/>
        <v>112.5</v>
      </c>
      <c r="D138" s="3">
        <f t="shared" si="12"/>
        <v>65650</v>
      </c>
      <c r="E138" s="3">
        <f t="shared" si="13"/>
        <v>11525</v>
      </c>
      <c r="F138" s="3">
        <f t="shared" si="14"/>
        <v>927.5</v>
      </c>
      <c r="G138" s="3">
        <f t="shared" si="15"/>
        <v>56375</v>
      </c>
      <c r="H138" s="3">
        <f t="shared" si="16"/>
        <v>7182</v>
      </c>
      <c r="I138" s="3">
        <f t="shared" si="17"/>
        <v>756.00000000000011</v>
      </c>
      <c r="J138" s="3">
        <f t="shared" si="18"/>
        <v>211.68000000000006</v>
      </c>
      <c r="K138" s="3">
        <f t="shared" si="19"/>
        <v>8433.68</v>
      </c>
      <c r="L138" s="3">
        <f t="shared" si="20"/>
        <v>702.80666666666673</v>
      </c>
    </row>
    <row r="139" spans="1:12" x14ac:dyDescent="0.2">
      <c r="A139" s="3">
        <f>56200*1.1</f>
        <v>61820.000000000007</v>
      </c>
      <c r="B139" s="3">
        <v>2250</v>
      </c>
      <c r="C139" s="3">
        <f t="shared" si="11"/>
        <v>112.5</v>
      </c>
      <c r="D139" s="3">
        <f t="shared" si="12"/>
        <v>59570.000000000007</v>
      </c>
      <c r="E139" s="3">
        <f t="shared" si="13"/>
        <v>11525</v>
      </c>
      <c r="F139" s="3">
        <f t="shared" si="14"/>
        <v>927.5</v>
      </c>
      <c r="G139" s="3">
        <f t="shared" si="15"/>
        <v>50295.000000000007</v>
      </c>
      <c r="H139" s="3">
        <f t="shared" si="16"/>
        <v>7182</v>
      </c>
      <c r="I139" s="3">
        <f t="shared" si="17"/>
        <v>0</v>
      </c>
      <c r="J139" s="3">
        <f t="shared" si="18"/>
        <v>0</v>
      </c>
      <c r="K139" s="3">
        <f t="shared" si="19"/>
        <v>8222</v>
      </c>
      <c r="L139" s="3">
        <f t="shared" si="20"/>
        <v>685.16666666666663</v>
      </c>
    </row>
    <row r="140" spans="1:12" x14ac:dyDescent="0.2">
      <c r="A140" s="3">
        <f>A139+25000</f>
        <v>86820</v>
      </c>
      <c r="B140" s="3">
        <v>2250</v>
      </c>
      <c r="C140" s="3">
        <f t="shared" ref="C140:C203" si="21">B140*0.05</f>
        <v>112.5</v>
      </c>
      <c r="D140" s="3">
        <f t="shared" ref="D140:D203" si="22">A140-B140</f>
        <v>84570</v>
      </c>
      <c r="E140" s="3">
        <f t="shared" ref="E140:E203" si="23">IF(A140&gt;E134,11525,0)</f>
        <v>11525</v>
      </c>
      <c r="F140" s="3">
        <f t="shared" ref="F140:F203" si="24">(E140-B140)*0.1</f>
        <v>927.5</v>
      </c>
      <c r="G140" s="3">
        <f t="shared" ref="G140:G203" si="25">A140-E140</f>
        <v>75295</v>
      </c>
      <c r="H140" s="3">
        <f t="shared" ref="H140:H203" si="26">IF(G140&gt;39900,(39900*0.18),((G140)*0.18))</f>
        <v>7182</v>
      </c>
      <c r="I140" s="3">
        <f t="shared" ref="I140:I203" si="27">IF(G140&gt;53675,((G140-53675)*0.28),0)</f>
        <v>6053.6</v>
      </c>
      <c r="J140" s="3">
        <f t="shared" ref="J140:J203" si="28">I140*0.28</f>
        <v>1695.0080000000003</v>
      </c>
      <c r="K140" s="3">
        <f t="shared" ref="K140:K203" si="29">SUM(C140+F140+H140+J140)</f>
        <v>9917.0079999999998</v>
      </c>
      <c r="L140" s="3">
        <f t="shared" ref="L140:L203" si="30">K140/12</f>
        <v>826.41733333333332</v>
      </c>
    </row>
    <row r="141" spans="1:12" x14ac:dyDescent="0.2">
      <c r="A141" s="3">
        <f>44420*1.1</f>
        <v>48862.000000000007</v>
      </c>
      <c r="B141" s="3">
        <v>2250</v>
      </c>
      <c r="C141" s="3">
        <f t="shared" si="21"/>
        <v>112.5</v>
      </c>
      <c r="D141" s="3">
        <f t="shared" si="22"/>
        <v>46612.000000000007</v>
      </c>
      <c r="E141" s="3">
        <f t="shared" si="23"/>
        <v>11525</v>
      </c>
      <c r="F141" s="3">
        <f t="shared" si="24"/>
        <v>927.5</v>
      </c>
      <c r="G141" s="3">
        <f t="shared" si="25"/>
        <v>37337.000000000007</v>
      </c>
      <c r="H141" s="3">
        <f t="shared" si="26"/>
        <v>6720.6600000000008</v>
      </c>
      <c r="I141" s="3">
        <f t="shared" si="27"/>
        <v>0</v>
      </c>
      <c r="J141" s="3">
        <f t="shared" si="28"/>
        <v>0</v>
      </c>
      <c r="K141" s="3">
        <f t="shared" si="29"/>
        <v>7760.6600000000008</v>
      </c>
      <c r="L141" s="3">
        <f t="shared" si="30"/>
        <v>646.72166666666669</v>
      </c>
    </row>
    <row r="142" spans="1:12" x14ac:dyDescent="0.2">
      <c r="A142" s="3">
        <f>A141+25000</f>
        <v>73862</v>
      </c>
      <c r="B142" s="3">
        <v>2250</v>
      </c>
      <c r="C142" s="3">
        <f t="shared" si="21"/>
        <v>112.5</v>
      </c>
      <c r="D142" s="3">
        <f t="shared" si="22"/>
        <v>71612</v>
      </c>
      <c r="E142" s="3">
        <f t="shared" si="23"/>
        <v>11525</v>
      </c>
      <c r="F142" s="3">
        <f t="shared" si="24"/>
        <v>927.5</v>
      </c>
      <c r="G142" s="3">
        <f t="shared" si="25"/>
        <v>62337</v>
      </c>
      <c r="H142" s="3">
        <f t="shared" si="26"/>
        <v>7182</v>
      </c>
      <c r="I142" s="3">
        <f t="shared" si="27"/>
        <v>2425.36</v>
      </c>
      <c r="J142" s="3">
        <f t="shared" si="28"/>
        <v>679.10080000000005</v>
      </c>
      <c r="K142" s="3">
        <f t="shared" si="29"/>
        <v>8901.1008000000002</v>
      </c>
      <c r="L142" s="3">
        <f t="shared" si="30"/>
        <v>741.75840000000005</v>
      </c>
    </row>
    <row r="143" spans="1:12" x14ac:dyDescent="0.2">
      <c r="A143" s="3">
        <f>37760*1.1</f>
        <v>41536</v>
      </c>
      <c r="B143" s="3">
        <v>2250</v>
      </c>
      <c r="C143" s="3">
        <f t="shared" si="21"/>
        <v>112.5</v>
      </c>
      <c r="D143" s="3">
        <f t="shared" si="22"/>
        <v>39286</v>
      </c>
      <c r="E143" s="3">
        <f t="shared" si="23"/>
        <v>11525</v>
      </c>
      <c r="F143" s="3">
        <f t="shared" si="24"/>
        <v>927.5</v>
      </c>
      <c r="G143" s="3">
        <f t="shared" si="25"/>
        <v>30011</v>
      </c>
      <c r="H143" s="3">
        <f t="shared" si="26"/>
        <v>5401.98</v>
      </c>
      <c r="I143" s="3">
        <f t="shared" si="27"/>
        <v>0</v>
      </c>
      <c r="J143" s="3">
        <f t="shared" si="28"/>
        <v>0</v>
      </c>
      <c r="K143" s="3">
        <f t="shared" si="29"/>
        <v>6441.98</v>
      </c>
      <c r="L143" s="3">
        <f t="shared" si="30"/>
        <v>536.83166666666659</v>
      </c>
    </row>
    <row r="144" spans="1:12" x14ac:dyDescent="0.2">
      <c r="A144" s="3">
        <f>A143+25000</f>
        <v>66536</v>
      </c>
      <c r="B144" s="3">
        <v>2250</v>
      </c>
      <c r="C144" s="3">
        <f t="shared" si="21"/>
        <v>112.5</v>
      </c>
      <c r="D144" s="3">
        <f t="shared" si="22"/>
        <v>64286</v>
      </c>
      <c r="E144" s="3">
        <f t="shared" si="23"/>
        <v>11525</v>
      </c>
      <c r="F144" s="3">
        <f t="shared" si="24"/>
        <v>927.5</v>
      </c>
      <c r="G144" s="3">
        <f t="shared" si="25"/>
        <v>55011</v>
      </c>
      <c r="H144" s="3">
        <f t="shared" si="26"/>
        <v>7182</v>
      </c>
      <c r="I144" s="3">
        <f t="shared" si="27"/>
        <v>374.08000000000004</v>
      </c>
      <c r="J144" s="3">
        <f t="shared" si="28"/>
        <v>104.74240000000002</v>
      </c>
      <c r="K144" s="3">
        <f t="shared" si="29"/>
        <v>8326.7423999999992</v>
      </c>
      <c r="L144" s="3">
        <f t="shared" si="30"/>
        <v>693.89519999999993</v>
      </c>
    </row>
    <row r="145" spans="1:12" x14ac:dyDescent="0.2">
      <c r="A145" s="3">
        <f>55910*1.1</f>
        <v>61501.000000000007</v>
      </c>
      <c r="B145" s="3">
        <v>2250</v>
      </c>
      <c r="C145" s="3">
        <f t="shared" si="21"/>
        <v>112.5</v>
      </c>
      <c r="D145" s="3">
        <f t="shared" si="22"/>
        <v>59251.000000000007</v>
      </c>
      <c r="E145" s="3">
        <f t="shared" si="23"/>
        <v>11525</v>
      </c>
      <c r="F145" s="3">
        <f t="shared" si="24"/>
        <v>927.5</v>
      </c>
      <c r="G145" s="3">
        <f t="shared" si="25"/>
        <v>49976.000000000007</v>
      </c>
      <c r="H145" s="3">
        <f t="shared" si="26"/>
        <v>7182</v>
      </c>
      <c r="I145" s="3">
        <f t="shared" si="27"/>
        <v>0</v>
      </c>
      <c r="J145" s="3">
        <f t="shared" si="28"/>
        <v>0</v>
      </c>
      <c r="K145" s="3">
        <f t="shared" si="29"/>
        <v>8222</v>
      </c>
      <c r="L145" s="3">
        <f t="shared" si="30"/>
        <v>685.16666666666663</v>
      </c>
    </row>
    <row r="146" spans="1:12" x14ac:dyDescent="0.2">
      <c r="A146" s="3">
        <f>A145+25000</f>
        <v>86501</v>
      </c>
      <c r="B146" s="3">
        <v>2250</v>
      </c>
      <c r="C146" s="3">
        <f t="shared" si="21"/>
        <v>112.5</v>
      </c>
      <c r="D146" s="3">
        <f t="shared" si="22"/>
        <v>84251</v>
      </c>
      <c r="E146" s="3">
        <f t="shared" si="23"/>
        <v>11525</v>
      </c>
      <c r="F146" s="3">
        <f t="shared" si="24"/>
        <v>927.5</v>
      </c>
      <c r="G146" s="3">
        <f t="shared" si="25"/>
        <v>74976</v>
      </c>
      <c r="H146" s="3">
        <f t="shared" si="26"/>
        <v>7182</v>
      </c>
      <c r="I146" s="3">
        <f t="shared" si="27"/>
        <v>5964.2800000000007</v>
      </c>
      <c r="J146" s="3">
        <f t="shared" si="28"/>
        <v>1669.9984000000004</v>
      </c>
      <c r="K146" s="3">
        <f t="shared" si="29"/>
        <v>9891.9984000000004</v>
      </c>
      <c r="L146" s="3">
        <f t="shared" si="30"/>
        <v>824.33320000000003</v>
      </c>
    </row>
    <row r="147" spans="1:12" x14ac:dyDescent="0.2">
      <c r="A147" s="3">
        <f>24420*1.1</f>
        <v>26862.000000000004</v>
      </c>
      <c r="B147" s="3">
        <v>2250</v>
      </c>
      <c r="C147" s="3">
        <f t="shared" si="21"/>
        <v>112.5</v>
      </c>
      <c r="D147" s="3">
        <f t="shared" si="22"/>
        <v>24612.000000000004</v>
      </c>
      <c r="E147" s="3">
        <f t="shared" si="23"/>
        <v>11525</v>
      </c>
      <c r="F147" s="3">
        <f t="shared" si="24"/>
        <v>927.5</v>
      </c>
      <c r="G147" s="3">
        <f t="shared" si="25"/>
        <v>15337.000000000004</v>
      </c>
      <c r="H147" s="3">
        <f t="shared" si="26"/>
        <v>2760.6600000000008</v>
      </c>
      <c r="I147" s="3">
        <f t="shared" si="27"/>
        <v>0</v>
      </c>
      <c r="J147" s="3">
        <f t="shared" si="28"/>
        <v>0</v>
      </c>
      <c r="K147" s="3">
        <f t="shared" si="29"/>
        <v>3800.6600000000008</v>
      </c>
      <c r="L147" s="3">
        <f t="shared" si="30"/>
        <v>316.72166666666675</v>
      </c>
    </row>
    <row r="148" spans="1:12" x14ac:dyDescent="0.2">
      <c r="A148" s="3">
        <f>A147+25000</f>
        <v>51862</v>
      </c>
      <c r="B148" s="3">
        <v>2250</v>
      </c>
      <c r="C148" s="3">
        <f t="shared" si="21"/>
        <v>112.5</v>
      </c>
      <c r="D148" s="3">
        <f t="shared" si="22"/>
        <v>49612</v>
      </c>
      <c r="E148" s="3">
        <f t="shared" si="23"/>
        <v>11525</v>
      </c>
      <c r="F148" s="3">
        <f t="shared" si="24"/>
        <v>927.5</v>
      </c>
      <c r="G148" s="3">
        <f t="shared" si="25"/>
        <v>40337</v>
      </c>
      <c r="H148" s="3">
        <f t="shared" si="26"/>
        <v>7182</v>
      </c>
      <c r="I148" s="3">
        <f t="shared" si="27"/>
        <v>0</v>
      </c>
      <c r="J148" s="3">
        <f t="shared" si="28"/>
        <v>0</v>
      </c>
      <c r="K148" s="3">
        <f t="shared" si="29"/>
        <v>8222</v>
      </c>
      <c r="L148" s="3">
        <f t="shared" si="30"/>
        <v>685.16666666666663</v>
      </c>
    </row>
    <row r="149" spans="1:12" x14ac:dyDescent="0.2">
      <c r="A149" s="3">
        <f>36120*1.1</f>
        <v>39732</v>
      </c>
      <c r="B149" s="3">
        <v>2250</v>
      </c>
      <c r="C149" s="3">
        <f t="shared" si="21"/>
        <v>112.5</v>
      </c>
      <c r="D149" s="3">
        <f t="shared" si="22"/>
        <v>37482</v>
      </c>
      <c r="E149" s="3">
        <f t="shared" si="23"/>
        <v>11525</v>
      </c>
      <c r="F149" s="3">
        <f t="shared" si="24"/>
        <v>927.5</v>
      </c>
      <c r="G149" s="3">
        <f t="shared" si="25"/>
        <v>28207</v>
      </c>
      <c r="H149" s="3">
        <f t="shared" si="26"/>
        <v>5077.26</v>
      </c>
      <c r="I149" s="3">
        <f t="shared" si="27"/>
        <v>0</v>
      </c>
      <c r="J149" s="3">
        <f t="shared" si="28"/>
        <v>0</v>
      </c>
      <c r="K149" s="3">
        <f t="shared" si="29"/>
        <v>6117.26</v>
      </c>
      <c r="L149" s="3">
        <f t="shared" si="30"/>
        <v>509.7716666666667</v>
      </c>
    </row>
    <row r="150" spans="1:12" x14ac:dyDescent="0.2">
      <c r="A150" s="3">
        <f>A149+25000</f>
        <v>64732</v>
      </c>
      <c r="B150" s="3">
        <v>2250</v>
      </c>
      <c r="C150" s="3">
        <f t="shared" si="21"/>
        <v>112.5</v>
      </c>
      <c r="D150" s="3">
        <f t="shared" si="22"/>
        <v>62482</v>
      </c>
      <c r="E150" s="3">
        <f t="shared" si="23"/>
        <v>11525</v>
      </c>
      <c r="F150" s="3">
        <f t="shared" si="24"/>
        <v>927.5</v>
      </c>
      <c r="G150" s="3">
        <f t="shared" si="25"/>
        <v>53207</v>
      </c>
      <c r="H150" s="3">
        <f t="shared" si="26"/>
        <v>7182</v>
      </c>
      <c r="I150" s="3">
        <f t="shared" si="27"/>
        <v>0</v>
      </c>
      <c r="J150" s="3">
        <f t="shared" si="28"/>
        <v>0</v>
      </c>
      <c r="K150" s="3">
        <f t="shared" si="29"/>
        <v>8222</v>
      </c>
      <c r="L150" s="3">
        <f t="shared" si="30"/>
        <v>685.16666666666663</v>
      </c>
    </row>
    <row r="151" spans="1:12" x14ac:dyDescent="0.2">
      <c r="A151" s="3">
        <f>77300*1.1</f>
        <v>85030</v>
      </c>
      <c r="B151" s="3">
        <v>2250</v>
      </c>
      <c r="C151" s="3">
        <f t="shared" si="21"/>
        <v>112.5</v>
      </c>
      <c r="D151" s="3">
        <f t="shared" si="22"/>
        <v>82780</v>
      </c>
      <c r="E151" s="3">
        <f t="shared" si="23"/>
        <v>11525</v>
      </c>
      <c r="F151" s="3">
        <f t="shared" si="24"/>
        <v>927.5</v>
      </c>
      <c r="G151" s="3">
        <f t="shared" si="25"/>
        <v>73505</v>
      </c>
      <c r="H151" s="3">
        <f t="shared" si="26"/>
        <v>7182</v>
      </c>
      <c r="I151" s="3">
        <f t="shared" si="27"/>
        <v>5552.4000000000005</v>
      </c>
      <c r="J151" s="3">
        <f t="shared" si="28"/>
        <v>1554.6720000000003</v>
      </c>
      <c r="K151" s="3">
        <f t="shared" si="29"/>
        <v>9776.6720000000005</v>
      </c>
      <c r="L151" s="3">
        <f t="shared" si="30"/>
        <v>814.72266666666667</v>
      </c>
    </row>
    <row r="152" spans="1:12" x14ac:dyDescent="0.2">
      <c r="A152" s="3">
        <f>A151+25000</f>
        <v>110030</v>
      </c>
      <c r="B152" s="3">
        <v>2250</v>
      </c>
      <c r="C152" s="3">
        <f t="shared" si="21"/>
        <v>112.5</v>
      </c>
      <c r="D152" s="3">
        <f t="shared" si="22"/>
        <v>107780</v>
      </c>
      <c r="E152" s="3">
        <f t="shared" si="23"/>
        <v>11525</v>
      </c>
      <c r="F152" s="3">
        <f t="shared" si="24"/>
        <v>927.5</v>
      </c>
      <c r="G152" s="3">
        <f t="shared" si="25"/>
        <v>98505</v>
      </c>
      <c r="H152" s="3">
        <f t="shared" si="26"/>
        <v>7182</v>
      </c>
      <c r="I152" s="3">
        <f t="shared" si="27"/>
        <v>12552.400000000001</v>
      </c>
      <c r="J152" s="3">
        <f t="shared" si="28"/>
        <v>3514.6720000000009</v>
      </c>
      <c r="K152" s="3">
        <f t="shared" si="29"/>
        <v>11736.672</v>
      </c>
      <c r="L152" s="3">
        <f t="shared" si="30"/>
        <v>978.05600000000004</v>
      </c>
    </row>
    <row r="153" spans="1:12" x14ac:dyDescent="0.2">
      <c r="A153" s="3">
        <f>42600*1.1</f>
        <v>46860.000000000007</v>
      </c>
      <c r="B153" s="3">
        <v>2250</v>
      </c>
      <c r="C153" s="3">
        <f t="shared" si="21"/>
        <v>112.5</v>
      </c>
      <c r="D153" s="3">
        <f t="shared" si="22"/>
        <v>44610.000000000007</v>
      </c>
      <c r="E153" s="3">
        <f t="shared" si="23"/>
        <v>11525</v>
      </c>
      <c r="F153" s="3">
        <f t="shared" si="24"/>
        <v>927.5</v>
      </c>
      <c r="G153" s="3">
        <f t="shared" si="25"/>
        <v>35335.000000000007</v>
      </c>
      <c r="H153" s="3">
        <f t="shared" si="26"/>
        <v>6360.3000000000011</v>
      </c>
      <c r="I153" s="3">
        <f t="shared" si="27"/>
        <v>0</v>
      </c>
      <c r="J153" s="3">
        <f t="shared" si="28"/>
        <v>0</v>
      </c>
      <c r="K153" s="3">
        <f t="shared" si="29"/>
        <v>7400.3000000000011</v>
      </c>
      <c r="L153" s="3">
        <f t="shared" si="30"/>
        <v>616.69166666666672</v>
      </c>
    </row>
    <row r="154" spans="1:12" x14ac:dyDescent="0.2">
      <c r="A154" s="3">
        <f>A153+25000</f>
        <v>71860</v>
      </c>
      <c r="B154" s="3">
        <v>2250</v>
      </c>
      <c r="C154" s="3">
        <f t="shared" si="21"/>
        <v>112.5</v>
      </c>
      <c r="D154" s="3">
        <f t="shared" si="22"/>
        <v>69610</v>
      </c>
      <c r="E154" s="3">
        <f t="shared" si="23"/>
        <v>11525</v>
      </c>
      <c r="F154" s="3">
        <f t="shared" si="24"/>
        <v>927.5</v>
      </c>
      <c r="G154" s="3">
        <f t="shared" si="25"/>
        <v>60335</v>
      </c>
      <c r="H154" s="3">
        <f t="shared" si="26"/>
        <v>7182</v>
      </c>
      <c r="I154" s="3">
        <f t="shared" si="27"/>
        <v>1864.8000000000002</v>
      </c>
      <c r="J154" s="3">
        <f t="shared" si="28"/>
        <v>522.14400000000012</v>
      </c>
      <c r="K154" s="3">
        <f t="shared" si="29"/>
        <v>8744.1440000000002</v>
      </c>
      <c r="L154" s="3">
        <f t="shared" si="30"/>
        <v>728.67866666666669</v>
      </c>
    </row>
    <row r="155" spans="1:12" x14ac:dyDescent="0.2">
      <c r="A155" s="3">
        <f>50020*1.1</f>
        <v>55022.000000000007</v>
      </c>
      <c r="B155" s="3">
        <v>2250</v>
      </c>
      <c r="C155" s="3">
        <f t="shared" si="21"/>
        <v>112.5</v>
      </c>
      <c r="D155" s="3">
        <f t="shared" si="22"/>
        <v>52772.000000000007</v>
      </c>
      <c r="E155" s="3">
        <f t="shared" si="23"/>
        <v>11525</v>
      </c>
      <c r="F155" s="3">
        <f t="shared" si="24"/>
        <v>927.5</v>
      </c>
      <c r="G155" s="3">
        <f t="shared" si="25"/>
        <v>43497.000000000007</v>
      </c>
      <c r="H155" s="3">
        <f t="shared" si="26"/>
        <v>7182</v>
      </c>
      <c r="I155" s="3">
        <f t="shared" si="27"/>
        <v>0</v>
      </c>
      <c r="J155" s="3">
        <f t="shared" si="28"/>
        <v>0</v>
      </c>
      <c r="K155" s="3">
        <f t="shared" si="29"/>
        <v>8222</v>
      </c>
      <c r="L155" s="3">
        <f t="shared" si="30"/>
        <v>685.16666666666663</v>
      </c>
    </row>
    <row r="156" spans="1:12" x14ac:dyDescent="0.2">
      <c r="A156" s="3">
        <f>A155+25000</f>
        <v>80022</v>
      </c>
      <c r="B156" s="3">
        <v>2250</v>
      </c>
      <c r="C156" s="3">
        <f t="shared" si="21"/>
        <v>112.5</v>
      </c>
      <c r="D156" s="3">
        <f t="shared" si="22"/>
        <v>77772</v>
      </c>
      <c r="E156" s="3">
        <f t="shared" si="23"/>
        <v>11525</v>
      </c>
      <c r="F156" s="3">
        <f t="shared" si="24"/>
        <v>927.5</v>
      </c>
      <c r="G156" s="3">
        <f t="shared" si="25"/>
        <v>68497</v>
      </c>
      <c r="H156" s="3">
        <f t="shared" si="26"/>
        <v>7182</v>
      </c>
      <c r="I156" s="3">
        <f t="shared" si="27"/>
        <v>4150.1600000000008</v>
      </c>
      <c r="J156" s="3">
        <f t="shared" si="28"/>
        <v>1162.0448000000004</v>
      </c>
      <c r="K156" s="3">
        <f t="shared" si="29"/>
        <v>9384.0447999999997</v>
      </c>
      <c r="L156" s="3">
        <f t="shared" si="30"/>
        <v>782.00373333333334</v>
      </c>
    </row>
    <row r="157" spans="1:12" x14ac:dyDescent="0.2">
      <c r="A157" s="3">
        <f>88760*1.1</f>
        <v>97636.000000000015</v>
      </c>
      <c r="B157" s="3">
        <v>2250</v>
      </c>
      <c r="C157" s="3">
        <f t="shared" si="21"/>
        <v>112.5</v>
      </c>
      <c r="D157" s="3">
        <f t="shared" si="22"/>
        <v>95386.000000000015</v>
      </c>
      <c r="E157" s="3">
        <f t="shared" si="23"/>
        <v>11525</v>
      </c>
      <c r="F157" s="3">
        <f t="shared" si="24"/>
        <v>927.5</v>
      </c>
      <c r="G157" s="3">
        <f t="shared" si="25"/>
        <v>86111.000000000015</v>
      </c>
      <c r="H157" s="3">
        <f t="shared" si="26"/>
        <v>7182</v>
      </c>
      <c r="I157" s="3">
        <f t="shared" si="27"/>
        <v>9082.0800000000054</v>
      </c>
      <c r="J157" s="3">
        <f t="shared" si="28"/>
        <v>2542.9824000000017</v>
      </c>
      <c r="K157" s="3">
        <f t="shared" si="29"/>
        <v>10764.982400000001</v>
      </c>
      <c r="L157" s="3">
        <f t="shared" si="30"/>
        <v>897.08186666666677</v>
      </c>
    </row>
    <row r="158" spans="1:12" x14ac:dyDescent="0.2">
      <c r="A158" s="3">
        <f>A157+25000</f>
        <v>122636.00000000001</v>
      </c>
      <c r="B158" s="3">
        <v>2250</v>
      </c>
      <c r="C158" s="3">
        <f t="shared" si="21"/>
        <v>112.5</v>
      </c>
      <c r="D158" s="3">
        <f t="shared" si="22"/>
        <v>120386.00000000001</v>
      </c>
      <c r="E158" s="3">
        <f t="shared" si="23"/>
        <v>11525</v>
      </c>
      <c r="F158" s="3">
        <f t="shared" si="24"/>
        <v>927.5</v>
      </c>
      <c r="G158" s="3">
        <f t="shared" si="25"/>
        <v>111111.00000000001</v>
      </c>
      <c r="H158" s="3">
        <f t="shared" si="26"/>
        <v>7182</v>
      </c>
      <c r="I158" s="3">
        <f t="shared" si="27"/>
        <v>16082.080000000005</v>
      </c>
      <c r="J158" s="3">
        <f t="shared" si="28"/>
        <v>4502.9824000000017</v>
      </c>
      <c r="K158" s="3">
        <f t="shared" si="29"/>
        <v>12724.982400000001</v>
      </c>
      <c r="L158" s="3">
        <f t="shared" si="30"/>
        <v>1060.4152000000001</v>
      </c>
    </row>
    <row r="159" spans="1:12" x14ac:dyDescent="0.2">
      <c r="A159" s="3">
        <f>36600*1.1</f>
        <v>40260</v>
      </c>
      <c r="B159" s="3">
        <v>2250</v>
      </c>
      <c r="C159" s="3">
        <f t="shared" si="21"/>
        <v>112.5</v>
      </c>
      <c r="D159" s="3">
        <f t="shared" si="22"/>
        <v>38010</v>
      </c>
      <c r="E159" s="3">
        <f t="shared" si="23"/>
        <v>11525</v>
      </c>
      <c r="F159" s="3">
        <f t="shared" si="24"/>
        <v>927.5</v>
      </c>
      <c r="G159" s="3">
        <f t="shared" si="25"/>
        <v>28735</v>
      </c>
      <c r="H159" s="3">
        <f t="shared" si="26"/>
        <v>5172.3</v>
      </c>
      <c r="I159" s="3">
        <f t="shared" si="27"/>
        <v>0</v>
      </c>
      <c r="J159" s="3">
        <f t="shared" si="28"/>
        <v>0</v>
      </c>
      <c r="K159" s="3">
        <f t="shared" si="29"/>
        <v>6212.3</v>
      </c>
      <c r="L159" s="3">
        <f t="shared" si="30"/>
        <v>517.69166666666672</v>
      </c>
    </row>
    <row r="160" spans="1:12" x14ac:dyDescent="0.2">
      <c r="A160" s="3">
        <f>A159+25000</f>
        <v>65260</v>
      </c>
      <c r="B160" s="3">
        <v>2250</v>
      </c>
      <c r="C160" s="3">
        <f t="shared" si="21"/>
        <v>112.5</v>
      </c>
      <c r="D160" s="3">
        <f t="shared" si="22"/>
        <v>63010</v>
      </c>
      <c r="E160" s="3">
        <f t="shared" si="23"/>
        <v>11525</v>
      </c>
      <c r="F160" s="3">
        <f t="shared" si="24"/>
        <v>927.5</v>
      </c>
      <c r="G160" s="3">
        <f t="shared" si="25"/>
        <v>53735</v>
      </c>
      <c r="H160" s="3">
        <f t="shared" si="26"/>
        <v>7182</v>
      </c>
      <c r="I160" s="3">
        <f t="shared" si="27"/>
        <v>16.8</v>
      </c>
      <c r="J160" s="3">
        <f t="shared" si="28"/>
        <v>4.7040000000000006</v>
      </c>
      <c r="K160" s="3">
        <f t="shared" si="29"/>
        <v>8226.7039999999997</v>
      </c>
      <c r="L160" s="3">
        <f t="shared" si="30"/>
        <v>685.55866666666668</v>
      </c>
    </row>
    <row r="161" spans="1:12" x14ac:dyDescent="0.2">
      <c r="A161" s="3">
        <f>34000*1.1</f>
        <v>37400</v>
      </c>
      <c r="B161" s="3">
        <v>2250</v>
      </c>
      <c r="C161" s="3">
        <f t="shared" si="21"/>
        <v>112.5</v>
      </c>
      <c r="D161" s="3">
        <f t="shared" si="22"/>
        <v>35150</v>
      </c>
      <c r="E161" s="3">
        <f t="shared" si="23"/>
        <v>11525</v>
      </c>
      <c r="F161" s="3">
        <f t="shared" si="24"/>
        <v>927.5</v>
      </c>
      <c r="G161" s="3">
        <f t="shared" si="25"/>
        <v>25875</v>
      </c>
      <c r="H161" s="3">
        <f t="shared" si="26"/>
        <v>4657.5</v>
      </c>
      <c r="I161" s="3">
        <f t="shared" si="27"/>
        <v>0</v>
      </c>
      <c r="J161" s="3">
        <f t="shared" si="28"/>
        <v>0</v>
      </c>
      <c r="K161" s="3">
        <f t="shared" si="29"/>
        <v>5697.5</v>
      </c>
      <c r="L161" s="3">
        <f t="shared" si="30"/>
        <v>474.79166666666669</v>
      </c>
    </row>
    <row r="162" spans="1:12" x14ac:dyDescent="0.2">
      <c r="A162" s="3">
        <f>A161+25000</f>
        <v>62400</v>
      </c>
      <c r="B162" s="3">
        <v>2250</v>
      </c>
      <c r="C162" s="3">
        <f t="shared" si="21"/>
        <v>112.5</v>
      </c>
      <c r="D162" s="3">
        <f t="shared" si="22"/>
        <v>60150</v>
      </c>
      <c r="E162" s="3">
        <f t="shared" si="23"/>
        <v>11525</v>
      </c>
      <c r="F162" s="3">
        <f t="shared" si="24"/>
        <v>927.5</v>
      </c>
      <c r="G162" s="3">
        <f t="shared" si="25"/>
        <v>50875</v>
      </c>
      <c r="H162" s="3">
        <f t="shared" si="26"/>
        <v>7182</v>
      </c>
      <c r="I162" s="3">
        <f t="shared" si="27"/>
        <v>0</v>
      </c>
      <c r="J162" s="3">
        <f t="shared" si="28"/>
        <v>0</v>
      </c>
      <c r="K162" s="3">
        <f t="shared" si="29"/>
        <v>8222</v>
      </c>
      <c r="L162" s="3">
        <f t="shared" si="30"/>
        <v>685.16666666666663</v>
      </c>
    </row>
    <row r="163" spans="1:12" x14ac:dyDescent="0.2">
      <c r="A163" s="3">
        <f>39700*1.1</f>
        <v>43670</v>
      </c>
      <c r="B163" s="3">
        <v>2250</v>
      </c>
      <c r="C163" s="3">
        <f t="shared" si="21"/>
        <v>112.5</v>
      </c>
      <c r="D163" s="3">
        <f t="shared" si="22"/>
        <v>41420</v>
      </c>
      <c r="E163" s="3">
        <f t="shared" si="23"/>
        <v>11525</v>
      </c>
      <c r="F163" s="3">
        <f t="shared" si="24"/>
        <v>927.5</v>
      </c>
      <c r="G163" s="3">
        <f t="shared" si="25"/>
        <v>32145</v>
      </c>
      <c r="H163" s="3">
        <f t="shared" si="26"/>
        <v>5786.0999999999995</v>
      </c>
      <c r="I163" s="3">
        <f t="shared" si="27"/>
        <v>0</v>
      </c>
      <c r="J163" s="3">
        <f t="shared" si="28"/>
        <v>0</v>
      </c>
      <c r="K163" s="3">
        <f t="shared" si="29"/>
        <v>6826.0999999999995</v>
      </c>
      <c r="L163" s="3">
        <f t="shared" si="30"/>
        <v>568.84166666666658</v>
      </c>
    </row>
    <row r="164" spans="1:12" x14ac:dyDescent="0.2">
      <c r="A164" s="3">
        <f>A163+25000</f>
        <v>68670</v>
      </c>
      <c r="B164" s="3">
        <v>2250</v>
      </c>
      <c r="C164" s="3">
        <f t="shared" si="21"/>
        <v>112.5</v>
      </c>
      <c r="D164" s="3">
        <f t="shared" si="22"/>
        <v>66420</v>
      </c>
      <c r="E164" s="3">
        <f t="shared" si="23"/>
        <v>11525</v>
      </c>
      <c r="F164" s="3">
        <f t="shared" si="24"/>
        <v>927.5</v>
      </c>
      <c r="G164" s="3">
        <f t="shared" si="25"/>
        <v>57145</v>
      </c>
      <c r="H164" s="3">
        <f t="shared" si="26"/>
        <v>7182</v>
      </c>
      <c r="I164" s="3">
        <f t="shared" si="27"/>
        <v>971.60000000000014</v>
      </c>
      <c r="J164" s="3">
        <f t="shared" si="28"/>
        <v>272.04800000000006</v>
      </c>
      <c r="K164" s="3">
        <f t="shared" si="29"/>
        <v>8494.0480000000007</v>
      </c>
      <c r="L164" s="3">
        <f t="shared" si="30"/>
        <v>707.83733333333339</v>
      </c>
    </row>
    <row r="165" spans="1:12" x14ac:dyDescent="0.2">
      <c r="A165" s="3">
        <f>30700*1.1</f>
        <v>33770</v>
      </c>
      <c r="B165" s="3">
        <v>2250</v>
      </c>
      <c r="C165" s="3">
        <f t="shared" si="21"/>
        <v>112.5</v>
      </c>
      <c r="D165" s="3">
        <f t="shared" si="22"/>
        <v>31520</v>
      </c>
      <c r="E165" s="3">
        <f t="shared" si="23"/>
        <v>11525</v>
      </c>
      <c r="F165" s="3">
        <f t="shared" si="24"/>
        <v>927.5</v>
      </c>
      <c r="G165" s="3">
        <f t="shared" si="25"/>
        <v>22245</v>
      </c>
      <c r="H165" s="3">
        <f t="shared" si="26"/>
        <v>4004.1</v>
      </c>
      <c r="I165" s="3">
        <f t="shared" si="27"/>
        <v>0</v>
      </c>
      <c r="J165" s="3">
        <f t="shared" si="28"/>
        <v>0</v>
      </c>
      <c r="K165" s="3">
        <f t="shared" si="29"/>
        <v>5044.1000000000004</v>
      </c>
      <c r="L165" s="3">
        <f t="shared" si="30"/>
        <v>420.3416666666667</v>
      </c>
    </row>
    <row r="166" spans="1:12" x14ac:dyDescent="0.2">
      <c r="A166" s="3">
        <f>A165+25000</f>
        <v>58770</v>
      </c>
      <c r="B166" s="3">
        <v>2250</v>
      </c>
      <c r="C166" s="3">
        <f t="shared" si="21"/>
        <v>112.5</v>
      </c>
      <c r="D166" s="3">
        <f t="shared" si="22"/>
        <v>56520</v>
      </c>
      <c r="E166" s="3">
        <f t="shared" si="23"/>
        <v>11525</v>
      </c>
      <c r="F166" s="3">
        <f t="shared" si="24"/>
        <v>927.5</v>
      </c>
      <c r="G166" s="3">
        <f t="shared" si="25"/>
        <v>47245</v>
      </c>
      <c r="H166" s="3">
        <f t="shared" si="26"/>
        <v>7182</v>
      </c>
      <c r="I166" s="3">
        <f t="shared" si="27"/>
        <v>0</v>
      </c>
      <c r="J166" s="3">
        <f t="shared" si="28"/>
        <v>0</v>
      </c>
      <c r="K166" s="3">
        <f t="shared" si="29"/>
        <v>8222</v>
      </c>
      <c r="L166" s="3">
        <f t="shared" si="30"/>
        <v>685.16666666666663</v>
      </c>
    </row>
    <row r="167" spans="1:12" x14ac:dyDescent="0.2">
      <c r="A167" s="3">
        <f>42000*1.1</f>
        <v>46200.000000000007</v>
      </c>
      <c r="B167" s="3">
        <v>2250</v>
      </c>
      <c r="C167" s="3">
        <f t="shared" si="21"/>
        <v>112.5</v>
      </c>
      <c r="D167" s="3">
        <f t="shared" si="22"/>
        <v>43950.000000000007</v>
      </c>
      <c r="E167" s="3">
        <f t="shared" si="23"/>
        <v>11525</v>
      </c>
      <c r="F167" s="3">
        <f t="shared" si="24"/>
        <v>927.5</v>
      </c>
      <c r="G167" s="3">
        <f t="shared" si="25"/>
        <v>34675.000000000007</v>
      </c>
      <c r="H167" s="3">
        <f t="shared" si="26"/>
        <v>6241.5000000000009</v>
      </c>
      <c r="I167" s="3">
        <f t="shared" si="27"/>
        <v>0</v>
      </c>
      <c r="J167" s="3">
        <f t="shared" si="28"/>
        <v>0</v>
      </c>
      <c r="K167" s="3">
        <f t="shared" si="29"/>
        <v>7281.5000000000009</v>
      </c>
      <c r="L167" s="3">
        <f t="shared" si="30"/>
        <v>606.79166666666674</v>
      </c>
    </row>
    <row r="168" spans="1:12" x14ac:dyDescent="0.2">
      <c r="A168" s="3">
        <f>A167+25000</f>
        <v>71200</v>
      </c>
      <c r="B168" s="3">
        <v>2250</v>
      </c>
      <c r="C168" s="3">
        <f t="shared" si="21"/>
        <v>112.5</v>
      </c>
      <c r="D168" s="3">
        <f t="shared" si="22"/>
        <v>68950</v>
      </c>
      <c r="E168" s="3">
        <f t="shared" si="23"/>
        <v>11525</v>
      </c>
      <c r="F168" s="3">
        <f t="shared" si="24"/>
        <v>927.5</v>
      </c>
      <c r="G168" s="3">
        <f t="shared" si="25"/>
        <v>59675</v>
      </c>
      <c r="H168" s="3">
        <f t="shared" si="26"/>
        <v>7182</v>
      </c>
      <c r="I168" s="3">
        <f t="shared" si="27"/>
        <v>1680.0000000000002</v>
      </c>
      <c r="J168" s="3">
        <f t="shared" si="28"/>
        <v>470.40000000000009</v>
      </c>
      <c r="K168" s="3">
        <f t="shared" si="29"/>
        <v>8692.4</v>
      </c>
      <c r="L168" s="3">
        <f t="shared" si="30"/>
        <v>724.36666666666667</v>
      </c>
    </row>
    <row r="169" spans="1:12" x14ac:dyDescent="0.2">
      <c r="A169" s="3">
        <f>21500*1.1</f>
        <v>23650.000000000004</v>
      </c>
      <c r="B169" s="3">
        <v>2250</v>
      </c>
      <c r="C169" s="3">
        <f t="shared" si="21"/>
        <v>112.5</v>
      </c>
      <c r="D169" s="3">
        <f t="shared" si="22"/>
        <v>21400.000000000004</v>
      </c>
      <c r="E169" s="3">
        <f t="shared" si="23"/>
        <v>11525</v>
      </c>
      <c r="F169" s="3">
        <f t="shared" si="24"/>
        <v>927.5</v>
      </c>
      <c r="G169" s="3">
        <f t="shared" si="25"/>
        <v>12125.000000000004</v>
      </c>
      <c r="H169" s="3">
        <f t="shared" si="26"/>
        <v>2182.5000000000005</v>
      </c>
      <c r="I169" s="3">
        <f t="shared" si="27"/>
        <v>0</v>
      </c>
      <c r="J169" s="3">
        <f t="shared" si="28"/>
        <v>0</v>
      </c>
      <c r="K169" s="3">
        <f t="shared" si="29"/>
        <v>3222.5000000000005</v>
      </c>
      <c r="L169" s="3">
        <f t="shared" si="30"/>
        <v>268.54166666666669</v>
      </c>
    </row>
    <row r="170" spans="1:12" x14ac:dyDescent="0.2">
      <c r="A170" s="3">
        <f>A169+25000</f>
        <v>48650</v>
      </c>
      <c r="B170" s="3">
        <v>2250</v>
      </c>
      <c r="C170" s="3">
        <f t="shared" si="21"/>
        <v>112.5</v>
      </c>
      <c r="D170" s="3">
        <f t="shared" si="22"/>
        <v>46400</v>
      </c>
      <c r="E170" s="3">
        <f t="shared" si="23"/>
        <v>11525</v>
      </c>
      <c r="F170" s="3">
        <f t="shared" si="24"/>
        <v>927.5</v>
      </c>
      <c r="G170" s="3">
        <f t="shared" si="25"/>
        <v>37125</v>
      </c>
      <c r="H170" s="3">
        <f t="shared" si="26"/>
        <v>6682.5</v>
      </c>
      <c r="I170" s="3">
        <f t="shared" si="27"/>
        <v>0</v>
      </c>
      <c r="J170" s="3">
        <f t="shared" si="28"/>
        <v>0</v>
      </c>
      <c r="K170" s="3">
        <f t="shared" si="29"/>
        <v>7722.5</v>
      </c>
      <c r="L170" s="3">
        <f t="shared" si="30"/>
        <v>643.54166666666663</v>
      </c>
    </row>
    <row r="171" spans="1:12" x14ac:dyDescent="0.2">
      <c r="A171" s="3">
        <f>27450*1.1</f>
        <v>30195.000000000004</v>
      </c>
      <c r="B171" s="3">
        <v>2250</v>
      </c>
      <c r="C171" s="3">
        <f t="shared" si="21"/>
        <v>112.5</v>
      </c>
      <c r="D171" s="3">
        <f t="shared" si="22"/>
        <v>27945.000000000004</v>
      </c>
      <c r="E171" s="3">
        <f t="shared" si="23"/>
        <v>11525</v>
      </c>
      <c r="F171" s="3">
        <f t="shared" si="24"/>
        <v>927.5</v>
      </c>
      <c r="G171" s="3">
        <f t="shared" si="25"/>
        <v>18670.000000000004</v>
      </c>
      <c r="H171" s="3">
        <f t="shared" si="26"/>
        <v>3360.6000000000004</v>
      </c>
      <c r="I171" s="3">
        <f t="shared" si="27"/>
        <v>0</v>
      </c>
      <c r="J171" s="3">
        <f t="shared" si="28"/>
        <v>0</v>
      </c>
      <c r="K171" s="3">
        <f t="shared" si="29"/>
        <v>4400.6000000000004</v>
      </c>
      <c r="L171" s="3">
        <f t="shared" si="30"/>
        <v>366.7166666666667</v>
      </c>
    </row>
    <row r="172" spans="1:12" x14ac:dyDescent="0.2">
      <c r="A172" s="3">
        <f>A171+25000</f>
        <v>55195</v>
      </c>
      <c r="B172" s="3">
        <v>2250</v>
      </c>
      <c r="C172" s="3">
        <f t="shared" si="21"/>
        <v>112.5</v>
      </c>
      <c r="D172" s="3">
        <f t="shared" si="22"/>
        <v>52945</v>
      </c>
      <c r="E172" s="3">
        <f t="shared" si="23"/>
        <v>11525</v>
      </c>
      <c r="F172" s="3">
        <f t="shared" si="24"/>
        <v>927.5</v>
      </c>
      <c r="G172" s="3">
        <f t="shared" si="25"/>
        <v>43670</v>
      </c>
      <c r="H172" s="3">
        <f t="shared" si="26"/>
        <v>7182</v>
      </c>
      <c r="I172" s="3">
        <f t="shared" si="27"/>
        <v>0</v>
      </c>
      <c r="J172" s="3">
        <f t="shared" si="28"/>
        <v>0</v>
      </c>
      <c r="K172" s="3">
        <f t="shared" si="29"/>
        <v>8222</v>
      </c>
      <c r="L172" s="3">
        <f t="shared" si="30"/>
        <v>685.16666666666663</v>
      </c>
    </row>
    <row r="173" spans="1:12" x14ac:dyDescent="0.2">
      <c r="A173" s="3">
        <f>30000*1.1</f>
        <v>33000</v>
      </c>
      <c r="B173" s="3">
        <v>2250</v>
      </c>
      <c r="C173" s="3">
        <f t="shared" si="21"/>
        <v>112.5</v>
      </c>
      <c r="D173" s="3">
        <f t="shared" si="22"/>
        <v>30750</v>
      </c>
      <c r="E173" s="3">
        <f t="shared" si="23"/>
        <v>11525</v>
      </c>
      <c r="F173" s="3">
        <f t="shared" si="24"/>
        <v>927.5</v>
      </c>
      <c r="G173" s="3">
        <f t="shared" si="25"/>
        <v>21475</v>
      </c>
      <c r="H173" s="3">
        <f t="shared" si="26"/>
        <v>3865.5</v>
      </c>
      <c r="I173" s="3">
        <f t="shared" si="27"/>
        <v>0</v>
      </c>
      <c r="J173" s="3">
        <f t="shared" si="28"/>
        <v>0</v>
      </c>
      <c r="K173" s="3">
        <f t="shared" si="29"/>
        <v>4905.5</v>
      </c>
      <c r="L173" s="3">
        <f t="shared" si="30"/>
        <v>408.79166666666669</v>
      </c>
    </row>
    <row r="174" spans="1:12" x14ac:dyDescent="0.2">
      <c r="A174" s="3">
        <f>A173+25000</f>
        <v>58000</v>
      </c>
      <c r="B174" s="3">
        <v>2250</v>
      </c>
      <c r="C174" s="3">
        <f t="shared" si="21"/>
        <v>112.5</v>
      </c>
      <c r="D174" s="3">
        <f t="shared" si="22"/>
        <v>55750</v>
      </c>
      <c r="E174" s="3">
        <f t="shared" si="23"/>
        <v>11525</v>
      </c>
      <c r="F174" s="3">
        <f t="shared" si="24"/>
        <v>927.5</v>
      </c>
      <c r="G174" s="3">
        <f t="shared" si="25"/>
        <v>46475</v>
      </c>
      <c r="H174" s="3">
        <f t="shared" si="26"/>
        <v>7182</v>
      </c>
      <c r="I174" s="3">
        <f t="shared" si="27"/>
        <v>0</v>
      </c>
      <c r="J174" s="3">
        <f t="shared" si="28"/>
        <v>0</v>
      </c>
      <c r="K174" s="3">
        <f t="shared" si="29"/>
        <v>8222</v>
      </c>
      <c r="L174" s="3">
        <f t="shared" si="30"/>
        <v>685.16666666666663</v>
      </c>
    </row>
    <row r="175" spans="1:12" x14ac:dyDescent="0.2">
      <c r="A175" s="3">
        <f>58000*1.1</f>
        <v>63800.000000000007</v>
      </c>
      <c r="B175" s="3">
        <v>2250</v>
      </c>
      <c r="C175" s="3">
        <f t="shared" si="21"/>
        <v>112.5</v>
      </c>
      <c r="D175" s="3">
        <f t="shared" si="22"/>
        <v>61550.000000000007</v>
      </c>
      <c r="E175" s="3">
        <f t="shared" si="23"/>
        <v>11525</v>
      </c>
      <c r="F175" s="3">
        <f t="shared" si="24"/>
        <v>927.5</v>
      </c>
      <c r="G175" s="3">
        <f t="shared" si="25"/>
        <v>52275.000000000007</v>
      </c>
      <c r="H175" s="3">
        <f t="shared" si="26"/>
        <v>7182</v>
      </c>
      <c r="I175" s="3">
        <f t="shared" si="27"/>
        <v>0</v>
      </c>
      <c r="J175" s="3">
        <f t="shared" si="28"/>
        <v>0</v>
      </c>
      <c r="K175" s="3">
        <f t="shared" si="29"/>
        <v>8222</v>
      </c>
      <c r="L175" s="3">
        <f t="shared" si="30"/>
        <v>685.16666666666663</v>
      </c>
    </row>
    <row r="176" spans="1:12" x14ac:dyDescent="0.2">
      <c r="A176" s="3">
        <f>A175+25000</f>
        <v>88800</v>
      </c>
      <c r="B176" s="3">
        <v>2250</v>
      </c>
      <c r="C176" s="3">
        <f t="shared" si="21"/>
        <v>112.5</v>
      </c>
      <c r="D176" s="3">
        <f t="shared" si="22"/>
        <v>86550</v>
      </c>
      <c r="E176" s="3">
        <f t="shared" si="23"/>
        <v>11525</v>
      </c>
      <c r="F176" s="3">
        <f t="shared" si="24"/>
        <v>927.5</v>
      </c>
      <c r="G176" s="3">
        <f t="shared" si="25"/>
        <v>77275</v>
      </c>
      <c r="H176" s="3">
        <f t="shared" si="26"/>
        <v>7182</v>
      </c>
      <c r="I176" s="3">
        <f t="shared" si="27"/>
        <v>6608.0000000000009</v>
      </c>
      <c r="J176" s="3">
        <f t="shared" si="28"/>
        <v>1850.2400000000005</v>
      </c>
      <c r="K176" s="3">
        <f t="shared" si="29"/>
        <v>10072.24</v>
      </c>
      <c r="L176" s="3">
        <f t="shared" si="30"/>
        <v>839.35333333333335</v>
      </c>
    </row>
    <row r="177" spans="1:12" x14ac:dyDescent="0.2">
      <c r="A177" s="3">
        <f>42930*1.1</f>
        <v>47223.000000000007</v>
      </c>
      <c r="B177" s="3">
        <v>2250</v>
      </c>
      <c r="C177" s="3">
        <f t="shared" si="21"/>
        <v>112.5</v>
      </c>
      <c r="D177" s="3">
        <f t="shared" si="22"/>
        <v>44973.000000000007</v>
      </c>
      <c r="E177" s="3">
        <f t="shared" si="23"/>
        <v>11525</v>
      </c>
      <c r="F177" s="3">
        <f t="shared" si="24"/>
        <v>927.5</v>
      </c>
      <c r="G177" s="3">
        <f t="shared" si="25"/>
        <v>35698.000000000007</v>
      </c>
      <c r="H177" s="3">
        <f t="shared" si="26"/>
        <v>6425.6400000000012</v>
      </c>
      <c r="I177" s="3">
        <f t="shared" si="27"/>
        <v>0</v>
      </c>
      <c r="J177" s="3">
        <f t="shared" si="28"/>
        <v>0</v>
      </c>
      <c r="K177" s="3">
        <f t="shared" si="29"/>
        <v>7465.6400000000012</v>
      </c>
      <c r="L177" s="3">
        <f t="shared" si="30"/>
        <v>622.13666666666677</v>
      </c>
    </row>
    <row r="178" spans="1:12" x14ac:dyDescent="0.2">
      <c r="A178" s="3">
        <f>A177+25000</f>
        <v>72223</v>
      </c>
      <c r="B178" s="3">
        <v>2250</v>
      </c>
      <c r="C178" s="3">
        <f t="shared" si="21"/>
        <v>112.5</v>
      </c>
      <c r="D178" s="3">
        <f t="shared" si="22"/>
        <v>69973</v>
      </c>
      <c r="E178" s="3">
        <f t="shared" si="23"/>
        <v>11525</v>
      </c>
      <c r="F178" s="3">
        <f t="shared" si="24"/>
        <v>927.5</v>
      </c>
      <c r="G178" s="3">
        <f t="shared" si="25"/>
        <v>60698</v>
      </c>
      <c r="H178" s="3">
        <f t="shared" si="26"/>
        <v>7182</v>
      </c>
      <c r="I178" s="3">
        <f t="shared" si="27"/>
        <v>1966.4400000000003</v>
      </c>
      <c r="J178" s="3">
        <f t="shared" si="28"/>
        <v>550.60320000000013</v>
      </c>
      <c r="K178" s="3">
        <f t="shared" si="29"/>
        <v>8772.6031999999996</v>
      </c>
      <c r="L178" s="3">
        <f t="shared" si="30"/>
        <v>731.05026666666663</v>
      </c>
    </row>
    <row r="179" spans="1:12" x14ac:dyDescent="0.2">
      <c r="A179" s="3">
        <f>59390*1.1</f>
        <v>65329.000000000007</v>
      </c>
      <c r="B179" s="3">
        <v>2250</v>
      </c>
      <c r="C179" s="3">
        <f t="shared" si="21"/>
        <v>112.5</v>
      </c>
      <c r="D179" s="3">
        <f t="shared" si="22"/>
        <v>63079.000000000007</v>
      </c>
      <c r="E179" s="3">
        <f t="shared" si="23"/>
        <v>11525</v>
      </c>
      <c r="F179" s="3">
        <f t="shared" si="24"/>
        <v>927.5</v>
      </c>
      <c r="G179" s="3">
        <f t="shared" si="25"/>
        <v>53804.000000000007</v>
      </c>
      <c r="H179" s="3">
        <f t="shared" si="26"/>
        <v>7182</v>
      </c>
      <c r="I179" s="3">
        <f t="shared" si="27"/>
        <v>36.120000000002044</v>
      </c>
      <c r="J179" s="3">
        <f t="shared" si="28"/>
        <v>10.113600000000574</v>
      </c>
      <c r="K179" s="3">
        <f t="shared" si="29"/>
        <v>8232.1136000000006</v>
      </c>
      <c r="L179" s="3">
        <f t="shared" si="30"/>
        <v>686.00946666666675</v>
      </c>
    </row>
    <row r="180" spans="1:12" x14ac:dyDescent="0.2">
      <c r="A180" s="3">
        <f>A179+25000</f>
        <v>90329</v>
      </c>
      <c r="B180" s="3">
        <v>2250</v>
      </c>
      <c r="C180" s="3">
        <f t="shared" si="21"/>
        <v>112.5</v>
      </c>
      <c r="D180" s="3">
        <f t="shared" si="22"/>
        <v>88079</v>
      </c>
      <c r="E180" s="3">
        <f t="shared" si="23"/>
        <v>11525</v>
      </c>
      <c r="F180" s="3">
        <f t="shared" si="24"/>
        <v>927.5</v>
      </c>
      <c r="G180" s="3">
        <f t="shared" si="25"/>
        <v>78804</v>
      </c>
      <c r="H180" s="3">
        <f t="shared" si="26"/>
        <v>7182</v>
      </c>
      <c r="I180" s="3">
        <f t="shared" si="27"/>
        <v>7036.1200000000008</v>
      </c>
      <c r="J180" s="3">
        <f t="shared" si="28"/>
        <v>1970.1136000000004</v>
      </c>
      <c r="K180" s="3">
        <f t="shared" si="29"/>
        <v>10192.113600000001</v>
      </c>
      <c r="L180" s="3">
        <f t="shared" si="30"/>
        <v>849.34280000000001</v>
      </c>
    </row>
    <row r="181" spans="1:12" x14ac:dyDescent="0.2">
      <c r="A181" s="3">
        <f>60090*1.1</f>
        <v>66099</v>
      </c>
      <c r="B181" s="3">
        <v>2250</v>
      </c>
      <c r="C181" s="3">
        <f t="shared" si="21"/>
        <v>112.5</v>
      </c>
      <c r="D181" s="3">
        <f t="shared" si="22"/>
        <v>63849</v>
      </c>
      <c r="E181" s="3">
        <f t="shared" si="23"/>
        <v>11525</v>
      </c>
      <c r="F181" s="3">
        <f t="shared" si="24"/>
        <v>927.5</v>
      </c>
      <c r="G181" s="3">
        <f t="shared" si="25"/>
        <v>54574</v>
      </c>
      <c r="H181" s="3">
        <f t="shared" si="26"/>
        <v>7182</v>
      </c>
      <c r="I181" s="3">
        <f t="shared" si="27"/>
        <v>251.72000000000003</v>
      </c>
      <c r="J181" s="3">
        <f t="shared" si="28"/>
        <v>70.481600000000014</v>
      </c>
      <c r="K181" s="3">
        <f t="shared" si="29"/>
        <v>8292.4815999999992</v>
      </c>
      <c r="L181" s="3">
        <f t="shared" si="30"/>
        <v>691.0401333333333</v>
      </c>
    </row>
    <row r="182" spans="1:12" x14ac:dyDescent="0.2">
      <c r="A182" s="3">
        <f>A181+25000</f>
        <v>91099</v>
      </c>
      <c r="B182" s="3">
        <v>2250</v>
      </c>
      <c r="C182" s="3">
        <f t="shared" si="21"/>
        <v>112.5</v>
      </c>
      <c r="D182" s="3">
        <f t="shared" si="22"/>
        <v>88849</v>
      </c>
      <c r="E182" s="3">
        <f t="shared" si="23"/>
        <v>11525</v>
      </c>
      <c r="F182" s="3">
        <f t="shared" si="24"/>
        <v>927.5</v>
      </c>
      <c r="G182" s="3">
        <f t="shared" si="25"/>
        <v>79574</v>
      </c>
      <c r="H182" s="3">
        <f t="shared" si="26"/>
        <v>7182</v>
      </c>
      <c r="I182" s="3">
        <f t="shared" si="27"/>
        <v>7251.72</v>
      </c>
      <c r="J182" s="3">
        <f t="shared" si="28"/>
        <v>2030.4816000000003</v>
      </c>
      <c r="K182" s="3">
        <f t="shared" si="29"/>
        <v>10252.481600000001</v>
      </c>
      <c r="L182" s="3">
        <f t="shared" si="30"/>
        <v>854.37346666666679</v>
      </c>
    </row>
    <row r="183" spans="1:12" x14ac:dyDescent="0.2">
      <c r="A183" s="3">
        <f>29760*1.1</f>
        <v>32736.000000000004</v>
      </c>
      <c r="B183" s="3">
        <v>2250</v>
      </c>
      <c r="C183" s="3">
        <f t="shared" si="21"/>
        <v>112.5</v>
      </c>
      <c r="D183" s="3">
        <f t="shared" si="22"/>
        <v>30486.000000000004</v>
      </c>
      <c r="E183" s="3">
        <f t="shared" si="23"/>
        <v>11525</v>
      </c>
      <c r="F183" s="3">
        <f t="shared" si="24"/>
        <v>927.5</v>
      </c>
      <c r="G183" s="3">
        <f t="shared" si="25"/>
        <v>21211.000000000004</v>
      </c>
      <c r="H183" s="3">
        <f t="shared" si="26"/>
        <v>3817.9800000000005</v>
      </c>
      <c r="I183" s="3">
        <f t="shared" si="27"/>
        <v>0</v>
      </c>
      <c r="J183" s="3">
        <f t="shared" si="28"/>
        <v>0</v>
      </c>
      <c r="K183" s="3">
        <f t="shared" si="29"/>
        <v>4857.9800000000005</v>
      </c>
      <c r="L183" s="3">
        <f t="shared" si="30"/>
        <v>404.83166666666671</v>
      </c>
    </row>
    <row r="184" spans="1:12" x14ac:dyDescent="0.2">
      <c r="A184" s="3">
        <f>A183+25000</f>
        <v>57736</v>
      </c>
      <c r="B184" s="3">
        <v>2250</v>
      </c>
      <c r="C184" s="3">
        <f t="shared" si="21"/>
        <v>112.5</v>
      </c>
      <c r="D184" s="3">
        <f t="shared" si="22"/>
        <v>55486</v>
      </c>
      <c r="E184" s="3">
        <f t="shared" si="23"/>
        <v>11525</v>
      </c>
      <c r="F184" s="3">
        <f t="shared" si="24"/>
        <v>927.5</v>
      </c>
      <c r="G184" s="3">
        <f t="shared" si="25"/>
        <v>46211</v>
      </c>
      <c r="H184" s="3">
        <f t="shared" si="26"/>
        <v>7182</v>
      </c>
      <c r="I184" s="3">
        <f t="shared" si="27"/>
        <v>0</v>
      </c>
      <c r="J184" s="3">
        <f t="shared" si="28"/>
        <v>0</v>
      </c>
      <c r="K184" s="3">
        <f t="shared" si="29"/>
        <v>8222</v>
      </c>
      <c r="L184" s="3">
        <f t="shared" si="30"/>
        <v>685.16666666666663</v>
      </c>
    </row>
    <row r="185" spans="1:12" x14ac:dyDescent="0.2">
      <c r="A185" s="3">
        <f>48800*1.1</f>
        <v>53680.000000000007</v>
      </c>
      <c r="B185" s="3">
        <v>2250</v>
      </c>
      <c r="C185" s="3">
        <f t="shared" si="21"/>
        <v>112.5</v>
      </c>
      <c r="D185" s="3">
        <f t="shared" si="22"/>
        <v>51430.000000000007</v>
      </c>
      <c r="E185" s="3">
        <f t="shared" si="23"/>
        <v>11525</v>
      </c>
      <c r="F185" s="3">
        <f t="shared" si="24"/>
        <v>927.5</v>
      </c>
      <c r="G185" s="3">
        <f t="shared" si="25"/>
        <v>42155.000000000007</v>
      </c>
      <c r="H185" s="3">
        <f t="shared" si="26"/>
        <v>7182</v>
      </c>
      <c r="I185" s="3">
        <f t="shared" si="27"/>
        <v>0</v>
      </c>
      <c r="J185" s="3">
        <f t="shared" si="28"/>
        <v>0</v>
      </c>
      <c r="K185" s="3">
        <f t="shared" si="29"/>
        <v>8222</v>
      </c>
      <c r="L185" s="3">
        <f t="shared" si="30"/>
        <v>685.16666666666663</v>
      </c>
    </row>
    <row r="186" spans="1:12" x14ac:dyDescent="0.2">
      <c r="A186" s="3">
        <f>A185+25000</f>
        <v>78680</v>
      </c>
      <c r="B186" s="3">
        <v>2250</v>
      </c>
      <c r="C186" s="3">
        <f t="shared" si="21"/>
        <v>112.5</v>
      </c>
      <c r="D186" s="3">
        <f t="shared" si="22"/>
        <v>76430</v>
      </c>
      <c r="E186" s="3">
        <f t="shared" si="23"/>
        <v>11525</v>
      </c>
      <c r="F186" s="3">
        <f t="shared" si="24"/>
        <v>927.5</v>
      </c>
      <c r="G186" s="3">
        <f t="shared" si="25"/>
        <v>67155</v>
      </c>
      <c r="H186" s="3">
        <f t="shared" si="26"/>
        <v>7182</v>
      </c>
      <c r="I186" s="3">
        <f t="shared" si="27"/>
        <v>3774.4000000000005</v>
      </c>
      <c r="J186" s="3">
        <f t="shared" si="28"/>
        <v>1056.8320000000003</v>
      </c>
      <c r="K186" s="3">
        <f t="shared" si="29"/>
        <v>9278.8320000000003</v>
      </c>
      <c r="L186" s="3">
        <f t="shared" si="30"/>
        <v>773.23599999999999</v>
      </c>
    </row>
    <row r="187" spans="1:12" x14ac:dyDescent="0.2">
      <c r="A187" s="3">
        <f>27500*1.1</f>
        <v>30250.000000000004</v>
      </c>
      <c r="B187" s="3">
        <v>2250</v>
      </c>
      <c r="C187" s="3">
        <f t="shared" si="21"/>
        <v>112.5</v>
      </c>
      <c r="D187" s="3">
        <f t="shared" si="22"/>
        <v>28000.000000000004</v>
      </c>
      <c r="E187" s="3">
        <f t="shared" si="23"/>
        <v>11525</v>
      </c>
      <c r="F187" s="3">
        <f t="shared" si="24"/>
        <v>927.5</v>
      </c>
      <c r="G187" s="3">
        <f t="shared" si="25"/>
        <v>18725.000000000004</v>
      </c>
      <c r="H187" s="3">
        <f t="shared" si="26"/>
        <v>3370.5000000000005</v>
      </c>
      <c r="I187" s="3">
        <f t="shared" si="27"/>
        <v>0</v>
      </c>
      <c r="J187" s="3">
        <f t="shared" si="28"/>
        <v>0</v>
      </c>
      <c r="K187" s="3">
        <f t="shared" si="29"/>
        <v>4410.5</v>
      </c>
      <c r="L187" s="3">
        <f t="shared" si="30"/>
        <v>367.54166666666669</v>
      </c>
    </row>
    <row r="188" spans="1:12" x14ac:dyDescent="0.2">
      <c r="A188" s="3">
        <f>A187+25000</f>
        <v>55250</v>
      </c>
      <c r="B188" s="3">
        <v>2250</v>
      </c>
      <c r="C188" s="3">
        <f t="shared" si="21"/>
        <v>112.5</v>
      </c>
      <c r="D188" s="3">
        <f t="shared" si="22"/>
        <v>53000</v>
      </c>
      <c r="E188" s="3">
        <f t="shared" si="23"/>
        <v>11525</v>
      </c>
      <c r="F188" s="3">
        <f t="shared" si="24"/>
        <v>927.5</v>
      </c>
      <c r="G188" s="3">
        <f t="shared" si="25"/>
        <v>43725</v>
      </c>
      <c r="H188" s="3">
        <f t="shared" si="26"/>
        <v>7182</v>
      </c>
      <c r="I188" s="3">
        <f t="shared" si="27"/>
        <v>0</v>
      </c>
      <c r="J188" s="3">
        <f t="shared" si="28"/>
        <v>0</v>
      </c>
      <c r="K188" s="3">
        <f t="shared" si="29"/>
        <v>8222</v>
      </c>
      <c r="L188" s="3">
        <f t="shared" si="30"/>
        <v>685.16666666666663</v>
      </c>
    </row>
    <row r="189" spans="1:12" x14ac:dyDescent="0.2">
      <c r="A189" s="3">
        <f>43800*1.1</f>
        <v>48180.000000000007</v>
      </c>
      <c r="B189" s="3">
        <v>2250</v>
      </c>
      <c r="C189" s="3">
        <f t="shared" si="21"/>
        <v>112.5</v>
      </c>
      <c r="D189" s="3">
        <f t="shared" si="22"/>
        <v>45930.000000000007</v>
      </c>
      <c r="E189" s="3">
        <f t="shared" si="23"/>
        <v>11525</v>
      </c>
      <c r="F189" s="3">
        <f t="shared" si="24"/>
        <v>927.5</v>
      </c>
      <c r="G189" s="3">
        <f t="shared" si="25"/>
        <v>36655.000000000007</v>
      </c>
      <c r="H189" s="3">
        <f t="shared" si="26"/>
        <v>6597.9000000000015</v>
      </c>
      <c r="I189" s="3">
        <f t="shared" si="27"/>
        <v>0</v>
      </c>
      <c r="J189" s="3">
        <f t="shared" si="28"/>
        <v>0</v>
      </c>
      <c r="K189" s="3">
        <f t="shared" si="29"/>
        <v>7637.9000000000015</v>
      </c>
      <c r="L189" s="3">
        <f t="shared" si="30"/>
        <v>636.49166666666679</v>
      </c>
    </row>
    <row r="190" spans="1:12" x14ac:dyDescent="0.2">
      <c r="A190" s="3">
        <f>A189+25000</f>
        <v>73180</v>
      </c>
      <c r="B190" s="3">
        <v>2250</v>
      </c>
      <c r="C190" s="3">
        <f t="shared" si="21"/>
        <v>112.5</v>
      </c>
      <c r="D190" s="3">
        <f t="shared" si="22"/>
        <v>70930</v>
      </c>
      <c r="E190" s="3">
        <f t="shared" si="23"/>
        <v>11525</v>
      </c>
      <c r="F190" s="3">
        <f t="shared" si="24"/>
        <v>927.5</v>
      </c>
      <c r="G190" s="3">
        <f t="shared" si="25"/>
        <v>61655</v>
      </c>
      <c r="H190" s="3">
        <f t="shared" si="26"/>
        <v>7182</v>
      </c>
      <c r="I190" s="3">
        <f t="shared" si="27"/>
        <v>2234.4</v>
      </c>
      <c r="J190" s="3">
        <f t="shared" si="28"/>
        <v>625.63200000000006</v>
      </c>
      <c r="K190" s="3">
        <f t="shared" si="29"/>
        <v>8847.6319999999996</v>
      </c>
      <c r="L190" s="3">
        <f t="shared" si="30"/>
        <v>737.3026666666666</v>
      </c>
    </row>
    <row r="191" spans="1:12" x14ac:dyDescent="0.2">
      <c r="A191" s="3">
        <f>32900*1.1</f>
        <v>36190</v>
      </c>
      <c r="B191" s="3">
        <v>2250</v>
      </c>
      <c r="C191" s="3">
        <f t="shared" si="21"/>
        <v>112.5</v>
      </c>
      <c r="D191" s="3">
        <f t="shared" si="22"/>
        <v>33940</v>
      </c>
      <c r="E191" s="3">
        <f t="shared" si="23"/>
        <v>11525</v>
      </c>
      <c r="F191" s="3">
        <f t="shared" si="24"/>
        <v>927.5</v>
      </c>
      <c r="G191" s="3">
        <f t="shared" si="25"/>
        <v>24665</v>
      </c>
      <c r="H191" s="3">
        <f t="shared" si="26"/>
        <v>4439.7</v>
      </c>
      <c r="I191" s="3">
        <f t="shared" si="27"/>
        <v>0</v>
      </c>
      <c r="J191" s="3">
        <f t="shared" si="28"/>
        <v>0</v>
      </c>
      <c r="K191" s="3">
        <f t="shared" si="29"/>
        <v>5479.7</v>
      </c>
      <c r="L191" s="3">
        <f t="shared" si="30"/>
        <v>456.64166666666665</v>
      </c>
    </row>
    <row r="192" spans="1:12" x14ac:dyDescent="0.2">
      <c r="A192" s="3">
        <f>A191+25000</f>
        <v>61190</v>
      </c>
      <c r="B192" s="3">
        <v>2250</v>
      </c>
      <c r="C192" s="3">
        <f t="shared" si="21"/>
        <v>112.5</v>
      </c>
      <c r="D192" s="3">
        <f t="shared" si="22"/>
        <v>58940</v>
      </c>
      <c r="E192" s="3">
        <f t="shared" si="23"/>
        <v>11525</v>
      </c>
      <c r="F192" s="3">
        <f t="shared" si="24"/>
        <v>927.5</v>
      </c>
      <c r="G192" s="3">
        <f t="shared" si="25"/>
        <v>49665</v>
      </c>
      <c r="H192" s="3">
        <f t="shared" si="26"/>
        <v>7182</v>
      </c>
      <c r="I192" s="3">
        <f t="shared" si="27"/>
        <v>0</v>
      </c>
      <c r="J192" s="3">
        <f t="shared" si="28"/>
        <v>0</v>
      </c>
      <c r="K192" s="3">
        <f t="shared" si="29"/>
        <v>8222</v>
      </c>
      <c r="L192" s="3">
        <f t="shared" si="30"/>
        <v>685.16666666666663</v>
      </c>
    </row>
    <row r="193" spans="1:12" x14ac:dyDescent="0.2">
      <c r="A193" s="3">
        <f>25000*1.1</f>
        <v>27500.000000000004</v>
      </c>
      <c r="B193" s="3">
        <v>2250</v>
      </c>
      <c r="C193" s="3">
        <f t="shared" si="21"/>
        <v>112.5</v>
      </c>
      <c r="D193" s="3">
        <f t="shared" si="22"/>
        <v>25250.000000000004</v>
      </c>
      <c r="E193" s="3">
        <f t="shared" si="23"/>
        <v>11525</v>
      </c>
      <c r="F193" s="3">
        <f t="shared" si="24"/>
        <v>927.5</v>
      </c>
      <c r="G193" s="3">
        <f t="shared" si="25"/>
        <v>15975.000000000004</v>
      </c>
      <c r="H193" s="3">
        <f t="shared" si="26"/>
        <v>2875.5000000000005</v>
      </c>
      <c r="I193" s="3">
        <f t="shared" si="27"/>
        <v>0</v>
      </c>
      <c r="J193" s="3">
        <f t="shared" si="28"/>
        <v>0</v>
      </c>
      <c r="K193" s="3">
        <f t="shared" si="29"/>
        <v>3915.5000000000005</v>
      </c>
      <c r="L193" s="3">
        <f t="shared" si="30"/>
        <v>326.29166666666669</v>
      </c>
    </row>
    <row r="194" spans="1:12" x14ac:dyDescent="0.2">
      <c r="A194" s="3">
        <f>A193+25000</f>
        <v>52500</v>
      </c>
      <c r="B194" s="3">
        <v>2250</v>
      </c>
      <c r="C194" s="3">
        <f t="shared" si="21"/>
        <v>112.5</v>
      </c>
      <c r="D194" s="3">
        <f t="shared" si="22"/>
        <v>50250</v>
      </c>
      <c r="E194" s="3">
        <f t="shared" si="23"/>
        <v>11525</v>
      </c>
      <c r="F194" s="3">
        <f t="shared" si="24"/>
        <v>927.5</v>
      </c>
      <c r="G194" s="3">
        <f t="shared" si="25"/>
        <v>40975</v>
      </c>
      <c r="H194" s="3">
        <f t="shared" si="26"/>
        <v>7182</v>
      </c>
      <c r="I194" s="3">
        <f t="shared" si="27"/>
        <v>0</v>
      </c>
      <c r="J194" s="3">
        <f t="shared" si="28"/>
        <v>0</v>
      </c>
      <c r="K194" s="3">
        <f t="shared" si="29"/>
        <v>8222</v>
      </c>
      <c r="L194" s="3">
        <f t="shared" si="30"/>
        <v>685.16666666666663</v>
      </c>
    </row>
    <row r="195" spans="1:12" x14ac:dyDescent="0.2">
      <c r="A195" s="3">
        <f>31390*1.1</f>
        <v>34529</v>
      </c>
      <c r="B195" s="3">
        <v>2250</v>
      </c>
      <c r="C195" s="3">
        <f t="shared" si="21"/>
        <v>112.5</v>
      </c>
      <c r="D195" s="3">
        <f t="shared" si="22"/>
        <v>32279</v>
      </c>
      <c r="E195" s="3">
        <f t="shared" si="23"/>
        <v>11525</v>
      </c>
      <c r="F195" s="3">
        <f t="shared" si="24"/>
        <v>927.5</v>
      </c>
      <c r="G195" s="3">
        <f t="shared" si="25"/>
        <v>23004</v>
      </c>
      <c r="H195" s="3">
        <f t="shared" si="26"/>
        <v>4140.72</v>
      </c>
      <c r="I195" s="3">
        <f t="shared" si="27"/>
        <v>0</v>
      </c>
      <c r="J195" s="3">
        <f t="shared" si="28"/>
        <v>0</v>
      </c>
      <c r="K195" s="3">
        <f t="shared" si="29"/>
        <v>5180.72</v>
      </c>
      <c r="L195" s="3">
        <f t="shared" si="30"/>
        <v>431.72666666666669</v>
      </c>
    </row>
    <row r="196" spans="1:12" x14ac:dyDescent="0.2">
      <c r="A196" s="3">
        <f>A195+25000</f>
        <v>59529</v>
      </c>
      <c r="B196" s="3">
        <v>2250</v>
      </c>
      <c r="C196" s="3">
        <f t="shared" si="21"/>
        <v>112.5</v>
      </c>
      <c r="D196" s="3">
        <f t="shared" si="22"/>
        <v>57279</v>
      </c>
      <c r="E196" s="3">
        <f t="shared" si="23"/>
        <v>11525</v>
      </c>
      <c r="F196" s="3">
        <f t="shared" si="24"/>
        <v>927.5</v>
      </c>
      <c r="G196" s="3">
        <f t="shared" si="25"/>
        <v>48004</v>
      </c>
      <c r="H196" s="3">
        <f t="shared" si="26"/>
        <v>7182</v>
      </c>
      <c r="I196" s="3">
        <f t="shared" si="27"/>
        <v>0</v>
      </c>
      <c r="J196" s="3">
        <f t="shared" si="28"/>
        <v>0</v>
      </c>
      <c r="K196" s="3">
        <f t="shared" si="29"/>
        <v>8222</v>
      </c>
      <c r="L196" s="3">
        <f t="shared" si="30"/>
        <v>685.16666666666663</v>
      </c>
    </row>
    <row r="197" spans="1:12" x14ac:dyDescent="0.2">
      <c r="A197" s="3">
        <f>64760*1.1</f>
        <v>71236</v>
      </c>
      <c r="B197" s="3">
        <v>2250</v>
      </c>
      <c r="C197" s="3">
        <f t="shared" si="21"/>
        <v>112.5</v>
      </c>
      <c r="D197" s="3">
        <f t="shared" si="22"/>
        <v>68986</v>
      </c>
      <c r="E197" s="3">
        <f t="shared" si="23"/>
        <v>11525</v>
      </c>
      <c r="F197" s="3">
        <f t="shared" si="24"/>
        <v>927.5</v>
      </c>
      <c r="G197" s="3">
        <f t="shared" si="25"/>
        <v>59711</v>
      </c>
      <c r="H197" s="3">
        <f t="shared" si="26"/>
        <v>7182</v>
      </c>
      <c r="I197" s="3">
        <f t="shared" si="27"/>
        <v>1690.0800000000002</v>
      </c>
      <c r="J197" s="3">
        <f t="shared" si="28"/>
        <v>473.22240000000011</v>
      </c>
      <c r="K197" s="3">
        <f t="shared" si="29"/>
        <v>8695.2224000000006</v>
      </c>
      <c r="L197" s="3">
        <f t="shared" si="30"/>
        <v>724.60186666666675</v>
      </c>
    </row>
    <row r="198" spans="1:12" x14ac:dyDescent="0.2">
      <c r="A198" s="3">
        <f>A197+25000</f>
        <v>96236</v>
      </c>
      <c r="B198" s="3">
        <v>2250</v>
      </c>
      <c r="C198" s="3">
        <f t="shared" si="21"/>
        <v>112.5</v>
      </c>
      <c r="D198" s="3">
        <f t="shared" si="22"/>
        <v>93986</v>
      </c>
      <c r="E198" s="3">
        <f t="shared" si="23"/>
        <v>11525</v>
      </c>
      <c r="F198" s="3">
        <f t="shared" si="24"/>
        <v>927.5</v>
      </c>
      <c r="G198" s="3">
        <f t="shared" si="25"/>
        <v>84711</v>
      </c>
      <c r="H198" s="3">
        <f t="shared" si="26"/>
        <v>7182</v>
      </c>
      <c r="I198" s="3">
        <f t="shared" si="27"/>
        <v>8690.08</v>
      </c>
      <c r="J198" s="3">
        <f t="shared" si="28"/>
        <v>2433.2224000000001</v>
      </c>
      <c r="K198" s="3">
        <f t="shared" si="29"/>
        <v>10655.222400000001</v>
      </c>
      <c r="L198" s="3">
        <f t="shared" si="30"/>
        <v>887.93520000000001</v>
      </c>
    </row>
    <row r="199" spans="1:12" x14ac:dyDescent="0.2">
      <c r="A199" s="3">
        <f>43600*1.1</f>
        <v>47960.000000000007</v>
      </c>
      <c r="B199" s="3">
        <v>2250</v>
      </c>
      <c r="C199" s="3">
        <f t="shared" si="21"/>
        <v>112.5</v>
      </c>
      <c r="D199" s="3">
        <f t="shared" si="22"/>
        <v>45710.000000000007</v>
      </c>
      <c r="E199" s="3">
        <f t="shared" si="23"/>
        <v>11525</v>
      </c>
      <c r="F199" s="3">
        <f t="shared" si="24"/>
        <v>927.5</v>
      </c>
      <c r="G199" s="3">
        <f t="shared" si="25"/>
        <v>36435.000000000007</v>
      </c>
      <c r="H199" s="3">
        <f t="shared" si="26"/>
        <v>6558.3000000000011</v>
      </c>
      <c r="I199" s="3">
        <f t="shared" si="27"/>
        <v>0</v>
      </c>
      <c r="J199" s="3">
        <f t="shared" si="28"/>
        <v>0</v>
      </c>
      <c r="K199" s="3">
        <f t="shared" si="29"/>
        <v>7598.3000000000011</v>
      </c>
      <c r="L199" s="3">
        <f t="shared" si="30"/>
        <v>633.19166666666672</v>
      </c>
    </row>
    <row r="200" spans="1:12" x14ac:dyDescent="0.2">
      <c r="A200" s="3">
        <f>A199+25000</f>
        <v>72960</v>
      </c>
      <c r="B200" s="3">
        <v>2250</v>
      </c>
      <c r="C200" s="3">
        <f t="shared" si="21"/>
        <v>112.5</v>
      </c>
      <c r="D200" s="3">
        <f t="shared" si="22"/>
        <v>70710</v>
      </c>
      <c r="E200" s="3">
        <f t="shared" si="23"/>
        <v>11525</v>
      </c>
      <c r="F200" s="3">
        <f t="shared" si="24"/>
        <v>927.5</v>
      </c>
      <c r="G200" s="3">
        <f t="shared" si="25"/>
        <v>61435</v>
      </c>
      <c r="H200" s="3">
        <f t="shared" si="26"/>
        <v>7182</v>
      </c>
      <c r="I200" s="3">
        <f t="shared" si="27"/>
        <v>2172.8000000000002</v>
      </c>
      <c r="J200" s="3">
        <f t="shared" si="28"/>
        <v>608.38400000000013</v>
      </c>
      <c r="K200" s="3">
        <f t="shared" si="29"/>
        <v>8830.384</v>
      </c>
      <c r="L200" s="3">
        <f t="shared" si="30"/>
        <v>735.8653333333333</v>
      </c>
    </row>
    <row r="201" spans="1:12" x14ac:dyDescent="0.2">
      <c r="A201" s="3">
        <f>20600*1.1</f>
        <v>22660.000000000004</v>
      </c>
      <c r="B201" s="3">
        <v>2250</v>
      </c>
      <c r="C201" s="3">
        <f t="shared" si="21"/>
        <v>112.5</v>
      </c>
      <c r="D201" s="3">
        <f t="shared" si="22"/>
        <v>20410.000000000004</v>
      </c>
      <c r="E201" s="3">
        <f t="shared" si="23"/>
        <v>11525</v>
      </c>
      <c r="F201" s="3">
        <f t="shared" si="24"/>
        <v>927.5</v>
      </c>
      <c r="G201" s="3">
        <f t="shared" si="25"/>
        <v>11135.000000000004</v>
      </c>
      <c r="H201" s="3">
        <f t="shared" si="26"/>
        <v>2004.3000000000006</v>
      </c>
      <c r="I201" s="3">
        <f t="shared" si="27"/>
        <v>0</v>
      </c>
      <c r="J201" s="3">
        <f t="shared" si="28"/>
        <v>0</v>
      </c>
      <c r="K201" s="3">
        <f t="shared" si="29"/>
        <v>3044.3000000000006</v>
      </c>
      <c r="L201" s="3">
        <f t="shared" si="30"/>
        <v>253.69166666666672</v>
      </c>
    </row>
    <row r="202" spans="1:12" x14ac:dyDescent="0.2">
      <c r="A202" s="3">
        <f>A201+25000</f>
        <v>47660</v>
      </c>
      <c r="B202" s="3">
        <v>2250</v>
      </c>
      <c r="C202" s="3">
        <f t="shared" si="21"/>
        <v>112.5</v>
      </c>
      <c r="D202" s="3">
        <f t="shared" si="22"/>
        <v>45410</v>
      </c>
      <c r="E202" s="3">
        <f t="shared" si="23"/>
        <v>11525</v>
      </c>
      <c r="F202" s="3">
        <f t="shared" si="24"/>
        <v>927.5</v>
      </c>
      <c r="G202" s="3">
        <f t="shared" si="25"/>
        <v>36135</v>
      </c>
      <c r="H202" s="3">
        <f t="shared" si="26"/>
        <v>6504.3</v>
      </c>
      <c r="I202" s="3">
        <f t="shared" si="27"/>
        <v>0</v>
      </c>
      <c r="J202" s="3">
        <f t="shared" si="28"/>
        <v>0</v>
      </c>
      <c r="K202" s="3">
        <f t="shared" si="29"/>
        <v>7544.3</v>
      </c>
      <c r="L202" s="3">
        <f t="shared" si="30"/>
        <v>628.69166666666672</v>
      </c>
    </row>
    <row r="203" spans="1:12" x14ac:dyDescent="0.2">
      <c r="A203" s="3">
        <f>166400*1.1</f>
        <v>183040.00000000003</v>
      </c>
      <c r="B203" s="3">
        <v>2250</v>
      </c>
      <c r="C203" s="3">
        <f t="shared" si="21"/>
        <v>112.5</v>
      </c>
      <c r="D203" s="3">
        <f t="shared" si="22"/>
        <v>180790.00000000003</v>
      </c>
      <c r="E203" s="3">
        <f t="shared" si="23"/>
        <v>11525</v>
      </c>
      <c r="F203" s="3">
        <f t="shared" si="24"/>
        <v>927.5</v>
      </c>
      <c r="G203" s="3">
        <f t="shared" si="25"/>
        <v>171515.00000000003</v>
      </c>
      <c r="H203" s="3">
        <f t="shared" si="26"/>
        <v>7182</v>
      </c>
      <c r="I203" s="3">
        <f t="shared" si="27"/>
        <v>32995.200000000012</v>
      </c>
      <c r="J203" s="3">
        <f t="shared" si="28"/>
        <v>9238.6560000000045</v>
      </c>
      <c r="K203" s="3">
        <f t="shared" si="29"/>
        <v>17460.656000000003</v>
      </c>
      <c r="L203" s="3">
        <f t="shared" si="30"/>
        <v>1455.0546666666669</v>
      </c>
    </row>
    <row r="204" spans="1:12" x14ac:dyDescent="0.2">
      <c r="A204" s="3">
        <f>A203+25000</f>
        <v>208040.00000000003</v>
      </c>
      <c r="B204" s="3">
        <v>2250</v>
      </c>
      <c r="C204" s="3">
        <f t="shared" ref="C204:C267" si="31">B204*0.05</f>
        <v>112.5</v>
      </c>
      <c r="D204" s="3">
        <f t="shared" ref="D204:D267" si="32">A204-B204</f>
        <v>205790.00000000003</v>
      </c>
      <c r="E204" s="3">
        <f t="shared" ref="E204:E267" si="33">IF(A204&gt;E198,11525,0)</f>
        <v>11525</v>
      </c>
      <c r="F204" s="3">
        <f t="shared" ref="F204:F267" si="34">(E204-B204)*0.1</f>
        <v>927.5</v>
      </c>
      <c r="G204" s="3">
        <f t="shared" ref="G204:G267" si="35">A204-E204</f>
        <v>196515.00000000003</v>
      </c>
      <c r="H204" s="3">
        <f t="shared" ref="H204:H267" si="36">IF(G204&gt;39900,(39900*0.18),((G204)*0.18))</f>
        <v>7182</v>
      </c>
      <c r="I204" s="3">
        <f t="shared" ref="I204:I267" si="37">IF(G204&gt;53675,((G204-53675)*0.28),0)</f>
        <v>39995.200000000012</v>
      </c>
      <c r="J204" s="3">
        <f t="shared" ref="J204:J267" si="38">I204*0.28</f>
        <v>11198.656000000004</v>
      </c>
      <c r="K204" s="3">
        <f t="shared" ref="K204:K267" si="39">SUM(C204+F204+H204+J204)</f>
        <v>19420.656000000003</v>
      </c>
      <c r="L204" s="3">
        <f t="shared" ref="L204:L267" si="40">K204/12</f>
        <v>1618.3880000000001</v>
      </c>
    </row>
    <row r="205" spans="1:12" x14ac:dyDescent="0.2">
      <c r="A205" s="3">
        <f>58400*1.1</f>
        <v>64240.000000000007</v>
      </c>
      <c r="B205" s="3">
        <v>2250</v>
      </c>
      <c r="C205" s="3">
        <f t="shared" si="31"/>
        <v>112.5</v>
      </c>
      <c r="D205" s="3">
        <f t="shared" si="32"/>
        <v>61990.000000000007</v>
      </c>
      <c r="E205" s="3">
        <f t="shared" si="33"/>
        <v>11525</v>
      </c>
      <c r="F205" s="3">
        <f t="shared" si="34"/>
        <v>927.5</v>
      </c>
      <c r="G205" s="3">
        <f t="shared" si="35"/>
        <v>52715.000000000007</v>
      </c>
      <c r="H205" s="3">
        <f t="shared" si="36"/>
        <v>7182</v>
      </c>
      <c r="I205" s="3">
        <f t="shared" si="37"/>
        <v>0</v>
      </c>
      <c r="J205" s="3">
        <f t="shared" si="38"/>
        <v>0</v>
      </c>
      <c r="K205" s="3">
        <f t="shared" si="39"/>
        <v>8222</v>
      </c>
      <c r="L205" s="3">
        <f t="shared" si="40"/>
        <v>685.16666666666663</v>
      </c>
    </row>
    <row r="206" spans="1:12" x14ac:dyDescent="0.2">
      <c r="A206" s="3">
        <f>A205+25000</f>
        <v>89240</v>
      </c>
      <c r="B206" s="3">
        <v>2250</v>
      </c>
      <c r="C206" s="3">
        <f t="shared" si="31"/>
        <v>112.5</v>
      </c>
      <c r="D206" s="3">
        <f t="shared" si="32"/>
        <v>86990</v>
      </c>
      <c r="E206" s="3">
        <f t="shared" si="33"/>
        <v>11525</v>
      </c>
      <c r="F206" s="3">
        <f t="shared" si="34"/>
        <v>927.5</v>
      </c>
      <c r="G206" s="3">
        <f t="shared" si="35"/>
        <v>77715</v>
      </c>
      <c r="H206" s="3">
        <f t="shared" si="36"/>
        <v>7182</v>
      </c>
      <c r="I206" s="3">
        <f t="shared" si="37"/>
        <v>6731.2000000000007</v>
      </c>
      <c r="J206" s="3">
        <f t="shared" si="38"/>
        <v>1884.7360000000003</v>
      </c>
      <c r="K206" s="3">
        <f t="shared" si="39"/>
        <v>10106.736000000001</v>
      </c>
      <c r="L206" s="3">
        <f t="shared" si="40"/>
        <v>842.22800000000007</v>
      </c>
    </row>
    <row r="207" spans="1:12" x14ac:dyDescent="0.2">
      <c r="A207" s="3">
        <f>42500*1.1</f>
        <v>46750.000000000007</v>
      </c>
      <c r="B207" s="3">
        <v>2250</v>
      </c>
      <c r="C207" s="3">
        <f t="shared" si="31"/>
        <v>112.5</v>
      </c>
      <c r="D207" s="3">
        <f t="shared" si="32"/>
        <v>44500.000000000007</v>
      </c>
      <c r="E207" s="3">
        <f t="shared" si="33"/>
        <v>11525</v>
      </c>
      <c r="F207" s="3">
        <f t="shared" si="34"/>
        <v>927.5</v>
      </c>
      <c r="G207" s="3">
        <f t="shared" si="35"/>
        <v>35225.000000000007</v>
      </c>
      <c r="H207" s="3">
        <f t="shared" si="36"/>
        <v>6340.5000000000009</v>
      </c>
      <c r="I207" s="3">
        <f t="shared" si="37"/>
        <v>0</v>
      </c>
      <c r="J207" s="3">
        <f t="shared" si="38"/>
        <v>0</v>
      </c>
      <c r="K207" s="3">
        <f t="shared" si="39"/>
        <v>7380.5000000000009</v>
      </c>
      <c r="L207" s="3">
        <f t="shared" si="40"/>
        <v>615.04166666666674</v>
      </c>
    </row>
    <row r="208" spans="1:12" x14ac:dyDescent="0.2">
      <c r="A208" s="3">
        <f>A207+25000</f>
        <v>71750</v>
      </c>
      <c r="B208" s="3">
        <v>2250</v>
      </c>
      <c r="C208" s="3">
        <f t="shared" si="31"/>
        <v>112.5</v>
      </c>
      <c r="D208" s="3">
        <f t="shared" si="32"/>
        <v>69500</v>
      </c>
      <c r="E208" s="3">
        <f t="shared" si="33"/>
        <v>11525</v>
      </c>
      <c r="F208" s="3">
        <f t="shared" si="34"/>
        <v>927.5</v>
      </c>
      <c r="G208" s="3">
        <f t="shared" si="35"/>
        <v>60225</v>
      </c>
      <c r="H208" s="3">
        <f t="shared" si="36"/>
        <v>7182</v>
      </c>
      <c r="I208" s="3">
        <f t="shared" si="37"/>
        <v>1834.0000000000002</v>
      </c>
      <c r="J208" s="3">
        <f t="shared" si="38"/>
        <v>513.5200000000001</v>
      </c>
      <c r="K208" s="3">
        <f t="shared" si="39"/>
        <v>8735.52</v>
      </c>
      <c r="L208" s="3">
        <f t="shared" si="40"/>
        <v>727.96</v>
      </c>
    </row>
    <row r="209" spans="1:12" x14ac:dyDescent="0.2">
      <c r="A209" s="3">
        <f>27100*1.1</f>
        <v>29810.000000000004</v>
      </c>
      <c r="B209" s="3">
        <v>2250</v>
      </c>
      <c r="C209" s="3">
        <f t="shared" si="31"/>
        <v>112.5</v>
      </c>
      <c r="D209" s="3">
        <f t="shared" si="32"/>
        <v>27560.000000000004</v>
      </c>
      <c r="E209" s="3">
        <f t="shared" si="33"/>
        <v>11525</v>
      </c>
      <c r="F209" s="3">
        <f t="shared" si="34"/>
        <v>927.5</v>
      </c>
      <c r="G209" s="3">
        <f t="shared" si="35"/>
        <v>18285.000000000004</v>
      </c>
      <c r="H209" s="3">
        <f t="shared" si="36"/>
        <v>3291.3000000000006</v>
      </c>
      <c r="I209" s="3">
        <f t="shared" si="37"/>
        <v>0</v>
      </c>
      <c r="J209" s="3">
        <f t="shared" si="38"/>
        <v>0</v>
      </c>
      <c r="K209" s="3">
        <f t="shared" si="39"/>
        <v>4331.3000000000011</v>
      </c>
      <c r="L209" s="3">
        <f t="shared" si="40"/>
        <v>360.94166666666678</v>
      </c>
    </row>
    <row r="210" spans="1:12" x14ac:dyDescent="0.2">
      <c r="A210" s="3">
        <f>A209+25000</f>
        <v>54810</v>
      </c>
      <c r="B210" s="3">
        <v>2250</v>
      </c>
      <c r="C210" s="3">
        <f t="shared" si="31"/>
        <v>112.5</v>
      </c>
      <c r="D210" s="3">
        <f t="shared" si="32"/>
        <v>52560</v>
      </c>
      <c r="E210" s="3">
        <f t="shared" si="33"/>
        <v>11525</v>
      </c>
      <c r="F210" s="3">
        <f t="shared" si="34"/>
        <v>927.5</v>
      </c>
      <c r="G210" s="3">
        <f t="shared" si="35"/>
        <v>43285</v>
      </c>
      <c r="H210" s="3">
        <f t="shared" si="36"/>
        <v>7182</v>
      </c>
      <c r="I210" s="3">
        <f t="shared" si="37"/>
        <v>0</v>
      </c>
      <c r="J210" s="3">
        <f t="shared" si="38"/>
        <v>0</v>
      </c>
      <c r="K210" s="3">
        <f t="shared" si="39"/>
        <v>8222</v>
      </c>
      <c r="L210" s="3">
        <f t="shared" si="40"/>
        <v>685.16666666666663</v>
      </c>
    </row>
    <row r="211" spans="1:12" x14ac:dyDescent="0.2">
      <c r="A211" s="3">
        <f>81900*1.1</f>
        <v>90090</v>
      </c>
      <c r="B211" s="3">
        <v>2250</v>
      </c>
      <c r="C211" s="3">
        <f t="shared" si="31"/>
        <v>112.5</v>
      </c>
      <c r="D211" s="3">
        <f t="shared" si="32"/>
        <v>87840</v>
      </c>
      <c r="E211" s="3">
        <f t="shared" si="33"/>
        <v>11525</v>
      </c>
      <c r="F211" s="3">
        <f t="shared" si="34"/>
        <v>927.5</v>
      </c>
      <c r="G211" s="3">
        <f t="shared" si="35"/>
        <v>78565</v>
      </c>
      <c r="H211" s="3">
        <f t="shared" si="36"/>
        <v>7182</v>
      </c>
      <c r="I211" s="3">
        <f t="shared" si="37"/>
        <v>6969.2000000000007</v>
      </c>
      <c r="J211" s="3">
        <f t="shared" si="38"/>
        <v>1951.3760000000004</v>
      </c>
      <c r="K211" s="3">
        <f t="shared" si="39"/>
        <v>10173.376</v>
      </c>
      <c r="L211" s="3">
        <f t="shared" si="40"/>
        <v>847.78133333333335</v>
      </c>
    </row>
    <row r="212" spans="1:12" x14ac:dyDescent="0.2">
      <c r="A212" s="3">
        <f>A211+25000</f>
        <v>115090</v>
      </c>
      <c r="B212" s="3">
        <v>2250</v>
      </c>
      <c r="C212" s="3">
        <f t="shared" si="31"/>
        <v>112.5</v>
      </c>
      <c r="D212" s="3">
        <f t="shared" si="32"/>
        <v>112840</v>
      </c>
      <c r="E212" s="3">
        <f t="shared" si="33"/>
        <v>11525</v>
      </c>
      <c r="F212" s="3">
        <f t="shared" si="34"/>
        <v>927.5</v>
      </c>
      <c r="G212" s="3">
        <f t="shared" si="35"/>
        <v>103565</v>
      </c>
      <c r="H212" s="3">
        <f t="shared" si="36"/>
        <v>7182</v>
      </c>
      <c r="I212" s="3">
        <f t="shared" si="37"/>
        <v>13969.2</v>
      </c>
      <c r="J212" s="3">
        <f t="shared" si="38"/>
        <v>3911.3760000000007</v>
      </c>
      <c r="K212" s="3">
        <f t="shared" si="39"/>
        <v>12133.376</v>
      </c>
      <c r="L212" s="3">
        <f t="shared" si="40"/>
        <v>1011.1146666666667</v>
      </c>
    </row>
    <row r="213" spans="1:12" x14ac:dyDescent="0.2">
      <c r="A213" s="3">
        <f>36770*1.1</f>
        <v>40447</v>
      </c>
      <c r="B213" s="3">
        <v>2250</v>
      </c>
      <c r="C213" s="3">
        <f t="shared" si="31"/>
        <v>112.5</v>
      </c>
      <c r="D213" s="3">
        <f t="shared" si="32"/>
        <v>38197</v>
      </c>
      <c r="E213" s="3">
        <f t="shared" si="33"/>
        <v>11525</v>
      </c>
      <c r="F213" s="3">
        <f t="shared" si="34"/>
        <v>927.5</v>
      </c>
      <c r="G213" s="3">
        <f t="shared" si="35"/>
        <v>28922</v>
      </c>
      <c r="H213" s="3">
        <f t="shared" si="36"/>
        <v>5205.96</v>
      </c>
      <c r="I213" s="3">
        <f t="shared" si="37"/>
        <v>0</v>
      </c>
      <c r="J213" s="3">
        <f t="shared" si="38"/>
        <v>0</v>
      </c>
      <c r="K213" s="3">
        <f t="shared" si="39"/>
        <v>6245.96</v>
      </c>
      <c r="L213" s="3">
        <f t="shared" si="40"/>
        <v>520.49666666666667</v>
      </c>
    </row>
    <row r="214" spans="1:12" x14ac:dyDescent="0.2">
      <c r="A214" s="3">
        <f>A213+25000</f>
        <v>65447</v>
      </c>
      <c r="B214" s="3">
        <v>2250</v>
      </c>
      <c r="C214" s="3">
        <f t="shared" si="31"/>
        <v>112.5</v>
      </c>
      <c r="D214" s="3">
        <f t="shared" si="32"/>
        <v>63197</v>
      </c>
      <c r="E214" s="3">
        <f t="shared" si="33"/>
        <v>11525</v>
      </c>
      <c r="F214" s="3">
        <f t="shared" si="34"/>
        <v>927.5</v>
      </c>
      <c r="G214" s="3">
        <f t="shared" si="35"/>
        <v>53922</v>
      </c>
      <c r="H214" s="3">
        <f t="shared" si="36"/>
        <v>7182</v>
      </c>
      <c r="I214" s="3">
        <f t="shared" si="37"/>
        <v>69.160000000000011</v>
      </c>
      <c r="J214" s="3">
        <f t="shared" si="38"/>
        <v>19.364800000000006</v>
      </c>
      <c r="K214" s="3">
        <f t="shared" si="39"/>
        <v>8241.3647999999994</v>
      </c>
      <c r="L214" s="3">
        <f t="shared" si="40"/>
        <v>686.78039999999999</v>
      </c>
    </row>
    <row r="215" spans="1:12" x14ac:dyDescent="0.2">
      <c r="A215" s="3">
        <f>28200*1.1</f>
        <v>31020.000000000004</v>
      </c>
      <c r="B215" s="3">
        <v>2250</v>
      </c>
      <c r="C215" s="3">
        <f t="shared" si="31"/>
        <v>112.5</v>
      </c>
      <c r="D215" s="3">
        <f t="shared" si="32"/>
        <v>28770.000000000004</v>
      </c>
      <c r="E215" s="3">
        <f t="shared" si="33"/>
        <v>11525</v>
      </c>
      <c r="F215" s="3">
        <f t="shared" si="34"/>
        <v>927.5</v>
      </c>
      <c r="G215" s="3">
        <f t="shared" si="35"/>
        <v>19495.000000000004</v>
      </c>
      <c r="H215" s="3">
        <f t="shared" si="36"/>
        <v>3509.1000000000004</v>
      </c>
      <c r="I215" s="3">
        <f t="shared" si="37"/>
        <v>0</v>
      </c>
      <c r="J215" s="3">
        <f t="shared" si="38"/>
        <v>0</v>
      </c>
      <c r="K215" s="3">
        <f t="shared" si="39"/>
        <v>4549.1000000000004</v>
      </c>
      <c r="L215" s="3">
        <f t="shared" si="40"/>
        <v>379.0916666666667</v>
      </c>
    </row>
    <row r="216" spans="1:12" x14ac:dyDescent="0.2">
      <c r="A216" s="3">
        <f>A215+25000</f>
        <v>56020</v>
      </c>
      <c r="B216" s="3">
        <v>2250</v>
      </c>
      <c r="C216" s="3">
        <f t="shared" si="31"/>
        <v>112.5</v>
      </c>
      <c r="D216" s="3">
        <f t="shared" si="32"/>
        <v>53770</v>
      </c>
      <c r="E216" s="3">
        <f t="shared" si="33"/>
        <v>11525</v>
      </c>
      <c r="F216" s="3">
        <f t="shared" si="34"/>
        <v>927.5</v>
      </c>
      <c r="G216" s="3">
        <f t="shared" si="35"/>
        <v>44495</v>
      </c>
      <c r="H216" s="3">
        <f t="shared" si="36"/>
        <v>7182</v>
      </c>
      <c r="I216" s="3">
        <f t="shared" si="37"/>
        <v>0</v>
      </c>
      <c r="J216" s="3">
        <f t="shared" si="38"/>
        <v>0</v>
      </c>
      <c r="K216" s="3">
        <f t="shared" si="39"/>
        <v>8222</v>
      </c>
      <c r="L216" s="3">
        <f t="shared" si="40"/>
        <v>685.16666666666663</v>
      </c>
    </row>
    <row r="217" spans="1:12" x14ac:dyDescent="0.2">
      <c r="A217" s="3">
        <f>155300*1.1</f>
        <v>170830</v>
      </c>
      <c r="B217" s="3">
        <v>2250</v>
      </c>
      <c r="C217" s="3">
        <f t="shared" si="31"/>
        <v>112.5</v>
      </c>
      <c r="D217" s="3">
        <f t="shared" si="32"/>
        <v>168580</v>
      </c>
      <c r="E217" s="3">
        <f t="shared" si="33"/>
        <v>11525</v>
      </c>
      <c r="F217" s="3">
        <f t="shared" si="34"/>
        <v>927.5</v>
      </c>
      <c r="G217" s="3">
        <f t="shared" si="35"/>
        <v>159305</v>
      </c>
      <c r="H217" s="3">
        <f t="shared" si="36"/>
        <v>7182</v>
      </c>
      <c r="I217" s="3">
        <f t="shared" si="37"/>
        <v>29576.400000000001</v>
      </c>
      <c r="J217" s="3">
        <f t="shared" si="38"/>
        <v>8281.3920000000016</v>
      </c>
      <c r="K217" s="3">
        <f t="shared" si="39"/>
        <v>16503.392</v>
      </c>
      <c r="L217" s="3">
        <f t="shared" si="40"/>
        <v>1375.2826666666667</v>
      </c>
    </row>
    <row r="218" spans="1:12" x14ac:dyDescent="0.2">
      <c r="A218" s="3">
        <f>A217+25000</f>
        <v>195830</v>
      </c>
      <c r="B218" s="3">
        <v>2250</v>
      </c>
      <c r="C218" s="3">
        <f t="shared" si="31"/>
        <v>112.5</v>
      </c>
      <c r="D218" s="3">
        <f t="shared" si="32"/>
        <v>193580</v>
      </c>
      <c r="E218" s="3">
        <f t="shared" si="33"/>
        <v>11525</v>
      </c>
      <c r="F218" s="3">
        <f t="shared" si="34"/>
        <v>927.5</v>
      </c>
      <c r="G218" s="3">
        <f t="shared" si="35"/>
        <v>184305</v>
      </c>
      <c r="H218" s="3">
        <f t="shared" si="36"/>
        <v>7182</v>
      </c>
      <c r="I218" s="3">
        <f t="shared" si="37"/>
        <v>36576.400000000001</v>
      </c>
      <c r="J218" s="3">
        <f t="shared" si="38"/>
        <v>10241.392000000002</v>
      </c>
      <c r="K218" s="3">
        <f t="shared" si="39"/>
        <v>18463.392</v>
      </c>
      <c r="L218" s="3">
        <f t="shared" si="40"/>
        <v>1538.616</v>
      </c>
    </row>
    <row r="219" spans="1:12" x14ac:dyDescent="0.2">
      <c r="A219" s="3">
        <f>58600*1.1</f>
        <v>64460.000000000007</v>
      </c>
      <c r="B219" s="3">
        <v>2250</v>
      </c>
      <c r="C219" s="3">
        <f t="shared" si="31"/>
        <v>112.5</v>
      </c>
      <c r="D219" s="3">
        <f t="shared" si="32"/>
        <v>62210.000000000007</v>
      </c>
      <c r="E219" s="3">
        <f t="shared" si="33"/>
        <v>11525</v>
      </c>
      <c r="F219" s="3">
        <f t="shared" si="34"/>
        <v>927.5</v>
      </c>
      <c r="G219" s="3">
        <f t="shared" si="35"/>
        <v>52935.000000000007</v>
      </c>
      <c r="H219" s="3">
        <f t="shared" si="36"/>
        <v>7182</v>
      </c>
      <c r="I219" s="3">
        <f t="shared" si="37"/>
        <v>0</v>
      </c>
      <c r="J219" s="3">
        <f t="shared" si="38"/>
        <v>0</v>
      </c>
      <c r="K219" s="3">
        <f t="shared" si="39"/>
        <v>8222</v>
      </c>
      <c r="L219" s="3">
        <f t="shared" si="40"/>
        <v>685.16666666666663</v>
      </c>
    </row>
    <row r="220" spans="1:12" x14ac:dyDescent="0.2">
      <c r="A220" s="3">
        <f>A219+25000</f>
        <v>89460</v>
      </c>
      <c r="B220" s="3">
        <v>2250</v>
      </c>
      <c r="C220" s="3">
        <f t="shared" si="31"/>
        <v>112.5</v>
      </c>
      <c r="D220" s="3">
        <f t="shared" si="32"/>
        <v>87210</v>
      </c>
      <c r="E220" s="3">
        <f t="shared" si="33"/>
        <v>11525</v>
      </c>
      <c r="F220" s="3">
        <f t="shared" si="34"/>
        <v>927.5</v>
      </c>
      <c r="G220" s="3">
        <f t="shared" si="35"/>
        <v>77935</v>
      </c>
      <c r="H220" s="3">
        <f t="shared" si="36"/>
        <v>7182</v>
      </c>
      <c r="I220" s="3">
        <f t="shared" si="37"/>
        <v>6792.8000000000011</v>
      </c>
      <c r="J220" s="3">
        <f t="shared" si="38"/>
        <v>1901.9840000000004</v>
      </c>
      <c r="K220" s="3">
        <f t="shared" si="39"/>
        <v>10123.984</v>
      </c>
      <c r="L220" s="3">
        <f t="shared" si="40"/>
        <v>843.66533333333336</v>
      </c>
    </row>
    <row r="221" spans="1:12" x14ac:dyDescent="0.2">
      <c r="A221" s="3">
        <f>79600*1.1</f>
        <v>87560</v>
      </c>
      <c r="B221" s="3">
        <v>2250</v>
      </c>
      <c r="C221" s="3">
        <f t="shared" si="31"/>
        <v>112.5</v>
      </c>
      <c r="D221" s="3">
        <f t="shared" si="32"/>
        <v>85310</v>
      </c>
      <c r="E221" s="3">
        <f t="shared" si="33"/>
        <v>11525</v>
      </c>
      <c r="F221" s="3">
        <f t="shared" si="34"/>
        <v>927.5</v>
      </c>
      <c r="G221" s="3">
        <f t="shared" si="35"/>
        <v>76035</v>
      </c>
      <c r="H221" s="3">
        <f t="shared" si="36"/>
        <v>7182</v>
      </c>
      <c r="I221" s="3">
        <f t="shared" si="37"/>
        <v>6260.8</v>
      </c>
      <c r="J221" s="3">
        <f t="shared" si="38"/>
        <v>1753.0240000000001</v>
      </c>
      <c r="K221" s="3">
        <f t="shared" si="39"/>
        <v>9975.0239999999994</v>
      </c>
      <c r="L221" s="3">
        <f t="shared" si="40"/>
        <v>831.25199999999995</v>
      </c>
    </row>
    <row r="222" spans="1:12" x14ac:dyDescent="0.2">
      <c r="A222" s="3">
        <f>A221+25000</f>
        <v>112560</v>
      </c>
      <c r="B222" s="3">
        <v>2250</v>
      </c>
      <c r="C222" s="3">
        <f t="shared" si="31"/>
        <v>112.5</v>
      </c>
      <c r="D222" s="3">
        <f t="shared" si="32"/>
        <v>110310</v>
      </c>
      <c r="E222" s="3">
        <f t="shared" si="33"/>
        <v>11525</v>
      </c>
      <c r="F222" s="3">
        <f t="shared" si="34"/>
        <v>927.5</v>
      </c>
      <c r="G222" s="3">
        <f t="shared" si="35"/>
        <v>101035</v>
      </c>
      <c r="H222" s="3">
        <f t="shared" si="36"/>
        <v>7182</v>
      </c>
      <c r="I222" s="3">
        <f t="shared" si="37"/>
        <v>13260.800000000001</v>
      </c>
      <c r="J222" s="3">
        <f t="shared" si="38"/>
        <v>3713.0240000000008</v>
      </c>
      <c r="K222" s="3">
        <f t="shared" si="39"/>
        <v>11935.024000000001</v>
      </c>
      <c r="L222" s="3">
        <f t="shared" si="40"/>
        <v>994.58533333333344</v>
      </c>
    </row>
    <row r="223" spans="1:12" x14ac:dyDescent="0.2">
      <c r="A223" s="3">
        <f>22200*1.1</f>
        <v>24420.000000000004</v>
      </c>
      <c r="B223" s="3">
        <v>2250</v>
      </c>
      <c r="C223" s="3">
        <f t="shared" si="31"/>
        <v>112.5</v>
      </c>
      <c r="D223" s="3">
        <f t="shared" si="32"/>
        <v>22170.000000000004</v>
      </c>
      <c r="E223" s="3">
        <f t="shared" si="33"/>
        <v>11525</v>
      </c>
      <c r="F223" s="3">
        <f t="shared" si="34"/>
        <v>927.5</v>
      </c>
      <c r="G223" s="3">
        <f t="shared" si="35"/>
        <v>12895.000000000004</v>
      </c>
      <c r="H223" s="3">
        <f t="shared" si="36"/>
        <v>2321.1000000000004</v>
      </c>
      <c r="I223" s="3">
        <f t="shared" si="37"/>
        <v>0</v>
      </c>
      <c r="J223" s="3">
        <f t="shared" si="38"/>
        <v>0</v>
      </c>
      <c r="K223" s="3">
        <f t="shared" si="39"/>
        <v>3361.1000000000004</v>
      </c>
      <c r="L223" s="3">
        <f t="shared" si="40"/>
        <v>280.0916666666667</v>
      </c>
    </row>
    <row r="224" spans="1:12" x14ac:dyDescent="0.2">
      <c r="A224" s="3">
        <f>A223+25000</f>
        <v>49420</v>
      </c>
      <c r="B224" s="3">
        <v>2250</v>
      </c>
      <c r="C224" s="3">
        <f t="shared" si="31"/>
        <v>112.5</v>
      </c>
      <c r="D224" s="3">
        <f t="shared" si="32"/>
        <v>47170</v>
      </c>
      <c r="E224" s="3">
        <f t="shared" si="33"/>
        <v>11525</v>
      </c>
      <c r="F224" s="3">
        <f t="shared" si="34"/>
        <v>927.5</v>
      </c>
      <c r="G224" s="3">
        <f t="shared" si="35"/>
        <v>37895</v>
      </c>
      <c r="H224" s="3">
        <f t="shared" si="36"/>
        <v>6821.0999999999995</v>
      </c>
      <c r="I224" s="3">
        <f t="shared" si="37"/>
        <v>0</v>
      </c>
      <c r="J224" s="3">
        <f t="shared" si="38"/>
        <v>0</v>
      </c>
      <c r="K224" s="3">
        <f t="shared" si="39"/>
        <v>7861.0999999999995</v>
      </c>
      <c r="L224" s="3">
        <f t="shared" si="40"/>
        <v>655.09166666666658</v>
      </c>
    </row>
    <row r="225" spans="1:12" x14ac:dyDescent="0.2">
      <c r="A225" s="3">
        <f>24700*1.1</f>
        <v>27170.000000000004</v>
      </c>
      <c r="B225" s="3">
        <v>2250</v>
      </c>
      <c r="C225" s="3">
        <f t="shared" si="31"/>
        <v>112.5</v>
      </c>
      <c r="D225" s="3">
        <f t="shared" si="32"/>
        <v>24920.000000000004</v>
      </c>
      <c r="E225" s="3">
        <f t="shared" si="33"/>
        <v>11525</v>
      </c>
      <c r="F225" s="3">
        <f t="shared" si="34"/>
        <v>927.5</v>
      </c>
      <c r="G225" s="3">
        <f t="shared" si="35"/>
        <v>15645.000000000004</v>
      </c>
      <c r="H225" s="3">
        <f t="shared" si="36"/>
        <v>2816.1000000000004</v>
      </c>
      <c r="I225" s="3">
        <f t="shared" si="37"/>
        <v>0</v>
      </c>
      <c r="J225" s="3">
        <f t="shared" si="38"/>
        <v>0</v>
      </c>
      <c r="K225" s="3">
        <f t="shared" si="39"/>
        <v>3856.1000000000004</v>
      </c>
      <c r="L225" s="3">
        <f t="shared" si="40"/>
        <v>321.3416666666667</v>
      </c>
    </row>
    <row r="226" spans="1:12" x14ac:dyDescent="0.2">
      <c r="A226" s="3">
        <f>A225+25000</f>
        <v>52170</v>
      </c>
      <c r="B226" s="3">
        <v>2250</v>
      </c>
      <c r="C226" s="3">
        <f t="shared" si="31"/>
        <v>112.5</v>
      </c>
      <c r="D226" s="3">
        <f t="shared" si="32"/>
        <v>49920</v>
      </c>
      <c r="E226" s="3">
        <f t="shared" si="33"/>
        <v>11525</v>
      </c>
      <c r="F226" s="3">
        <f t="shared" si="34"/>
        <v>927.5</v>
      </c>
      <c r="G226" s="3">
        <f t="shared" si="35"/>
        <v>40645</v>
      </c>
      <c r="H226" s="3">
        <f t="shared" si="36"/>
        <v>7182</v>
      </c>
      <c r="I226" s="3">
        <f t="shared" si="37"/>
        <v>0</v>
      </c>
      <c r="J226" s="3">
        <f t="shared" si="38"/>
        <v>0</v>
      </c>
      <c r="K226" s="3">
        <f t="shared" si="39"/>
        <v>8222</v>
      </c>
      <c r="L226" s="3">
        <f t="shared" si="40"/>
        <v>685.16666666666663</v>
      </c>
    </row>
    <row r="227" spans="1:12" x14ac:dyDescent="0.2">
      <c r="A227" s="3">
        <f>53500*1.1</f>
        <v>58850.000000000007</v>
      </c>
      <c r="B227" s="3">
        <v>2250</v>
      </c>
      <c r="C227" s="3">
        <f t="shared" si="31"/>
        <v>112.5</v>
      </c>
      <c r="D227" s="3">
        <f t="shared" si="32"/>
        <v>56600.000000000007</v>
      </c>
      <c r="E227" s="3">
        <f t="shared" si="33"/>
        <v>11525</v>
      </c>
      <c r="F227" s="3">
        <f t="shared" si="34"/>
        <v>927.5</v>
      </c>
      <c r="G227" s="3">
        <f t="shared" si="35"/>
        <v>47325.000000000007</v>
      </c>
      <c r="H227" s="3">
        <f t="shared" si="36"/>
        <v>7182</v>
      </c>
      <c r="I227" s="3">
        <f t="shared" si="37"/>
        <v>0</v>
      </c>
      <c r="J227" s="3">
        <f t="shared" si="38"/>
        <v>0</v>
      </c>
      <c r="K227" s="3">
        <f t="shared" si="39"/>
        <v>8222</v>
      </c>
      <c r="L227" s="3">
        <f t="shared" si="40"/>
        <v>685.16666666666663</v>
      </c>
    </row>
    <row r="228" spans="1:12" x14ac:dyDescent="0.2">
      <c r="A228" s="3">
        <f>A227+25000</f>
        <v>83850</v>
      </c>
      <c r="B228" s="3">
        <v>2250</v>
      </c>
      <c r="C228" s="3">
        <f t="shared" si="31"/>
        <v>112.5</v>
      </c>
      <c r="D228" s="3">
        <f t="shared" si="32"/>
        <v>81600</v>
      </c>
      <c r="E228" s="3">
        <f t="shared" si="33"/>
        <v>11525</v>
      </c>
      <c r="F228" s="3">
        <f t="shared" si="34"/>
        <v>927.5</v>
      </c>
      <c r="G228" s="3">
        <f t="shared" si="35"/>
        <v>72325</v>
      </c>
      <c r="H228" s="3">
        <f t="shared" si="36"/>
        <v>7182</v>
      </c>
      <c r="I228" s="3">
        <f t="shared" si="37"/>
        <v>5222.0000000000009</v>
      </c>
      <c r="J228" s="3">
        <f t="shared" si="38"/>
        <v>1462.1600000000003</v>
      </c>
      <c r="K228" s="3">
        <f t="shared" si="39"/>
        <v>9684.16</v>
      </c>
      <c r="L228" s="3">
        <f t="shared" si="40"/>
        <v>807.01333333333332</v>
      </c>
    </row>
    <row r="229" spans="1:12" x14ac:dyDescent="0.2">
      <c r="A229" s="3">
        <f>135100*1.1</f>
        <v>148610</v>
      </c>
      <c r="B229" s="3">
        <v>2250</v>
      </c>
      <c r="C229" s="3">
        <f t="shared" si="31"/>
        <v>112.5</v>
      </c>
      <c r="D229" s="3">
        <f t="shared" si="32"/>
        <v>146360</v>
      </c>
      <c r="E229" s="3">
        <f t="shared" si="33"/>
        <v>11525</v>
      </c>
      <c r="F229" s="3">
        <f t="shared" si="34"/>
        <v>927.5</v>
      </c>
      <c r="G229" s="3">
        <f t="shared" si="35"/>
        <v>137085</v>
      </c>
      <c r="H229" s="3">
        <f t="shared" si="36"/>
        <v>7182</v>
      </c>
      <c r="I229" s="3">
        <f t="shared" si="37"/>
        <v>23354.800000000003</v>
      </c>
      <c r="J229" s="3">
        <f t="shared" si="38"/>
        <v>6539.3440000000019</v>
      </c>
      <c r="K229" s="3">
        <f t="shared" si="39"/>
        <v>14761.344000000001</v>
      </c>
      <c r="L229" s="3">
        <f t="shared" si="40"/>
        <v>1230.1120000000001</v>
      </c>
    </row>
    <row r="230" spans="1:12" x14ac:dyDescent="0.2">
      <c r="A230" s="3">
        <f>A229+25000</f>
        <v>173610</v>
      </c>
      <c r="B230" s="3">
        <v>2250</v>
      </c>
      <c r="C230" s="3">
        <f t="shared" si="31"/>
        <v>112.5</v>
      </c>
      <c r="D230" s="3">
        <f t="shared" si="32"/>
        <v>171360</v>
      </c>
      <c r="E230" s="3">
        <f t="shared" si="33"/>
        <v>11525</v>
      </c>
      <c r="F230" s="3">
        <f t="shared" si="34"/>
        <v>927.5</v>
      </c>
      <c r="G230" s="3">
        <f t="shared" si="35"/>
        <v>162085</v>
      </c>
      <c r="H230" s="3">
        <f t="shared" si="36"/>
        <v>7182</v>
      </c>
      <c r="I230" s="3">
        <f t="shared" si="37"/>
        <v>30354.800000000003</v>
      </c>
      <c r="J230" s="3">
        <f t="shared" si="38"/>
        <v>8499.344000000001</v>
      </c>
      <c r="K230" s="3">
        <f t="shared" si="39"/>
        <v>16721.344000000001</v>
      </c>
      <c r="L230" s="3">
        <f t="shared" si="40"/>
        <v>1393.4453333333333</v>
      </c>
    </row>
    <row r="231" spans="1:12" x14ac:dyDescent="0.2">
      <c r="A231" s="3">
        <f>53700*1.1</f>
        <v>59070.000000000007</v>
      </c>
      <c r="B231" s="3">
        <v>2250</v>
      </c>
      <c r="C231" s="3">
        <f t="shared" si="31"/>
        <v>112.5</v>
      </c>
      <c r="D231" s="3">
        <f t="shared" si="32"/>
        <v>56820.000000000007</v>
      </c>
      <c r="E231" s="3">
        <f t="shared" si="33"/>
        <v>11525</v>
      </c>
      <c r="F231" s="3">
        <f t="shared" si="34"/>
        <v>927.5</v>
      </c>
      <c r="G231" s="3">
        <f t="shared" si="35"/>
        <v>47545.000000000007</v>
      </c>
      <c r="H231" s="3">
        <f t="shared" si="36"/>
        <v>7182</v>
      </c>
      <c r="I231" s="3">
        <f t="shared" si="37"/>
        <v>0</v>
      </c>
      <c r="J231" s="3">
        <f t="shared" si="38"/>
        <v>0</v>
      </c>
      <c r="K231" s="3">
        <f t="shared" si="39"/>
        <v>8222</v>
      </c>
      <c r="L231" s="3">
        <f t="shared" si="40"/>
        <v>685.16666666666663</v>
      </c>
    </row>
    <row r="232" spans="1:12" x14ac:dyDescent="0.2">
      <c r="A232" s="3">
        <f>A231+25000</f>
        <v>84070</v>
      </c>
      <c r="B232" s="3">
        <v>2250</v>
      </c>
      <c r="C232" s="3">
        <f t="shared" si="31"/>
        <v>112.5</v>
      </c>
      <c r="D232" s="3">
        <f t="shared" si="32"/>
        <v>81820</v>
      </c>
      <c r="E232" s="3">
        <f t="shared" si="33"/>
        <v>11525</v>
      </c>
      <c r="F232" s="3">
        <f t="shared" si="34"/>
        <v>927.5</v>
      </c>
      <c r="G232" s="3">
        <f t="shared" si="35"/>
        <v>72545</v>
      </c>
      <c r="H232" s="3">
        <f t="shared" si="36"/>
        <v>7182</v>
      </c>
      <c r="I232" s="3">
        <f t="shared" si="37"/>
        <v>5283.6</v>
      </c>
      <c r="J232" s="3">
        <f t="shared" si="38"/>
        <v>1479.4080000000001</v>
      </c>
      <c r="K232" s="3">
        <f t="shared" si="39"/>
        <v>9701.4079999999994</v>
      </c>
      <c r="L232" s="3">
        <f t="shared" si="40"/>
        <v>808.45066666666662</v>
      </c>
    </row>
    <row r="233" spans="1:12" x14ac:dyDescent="0.2">
      <c r="A233" s="3">
        <f>40270*1.1</f>
        <v>44297</v>
      </c>
      <c r="B233" s="3">
        <v>2250</v>
      </c>
      <c r="C233" s="3">
        <f t="shared" si="31"/>
        <v>112.5</v>
      </c>
      <c r="D233" s="3">
        <f t="shared" si="32"/>
        <v>42047</v>
      </c>
      <c r="E233" s="3">
        <f t="shared" si="33"/>
        <v>11525</v>
      </c>
      <c r="F233" s="3">
        <f t="shared" si="34"/>
        <v>927.5</v>
      </c>
      <c r="G233" s="3">
        <f t="shared" si="35"/>
        <v>32772</v>
      </c>
      <c r="H233" s="3">
        <f t="shared" si="36"/>
        <v>5898.96</v>
      </c>
      <c r="I233" s="3">
        <f t="shared" si="37"/>
        <v>0</v>
      </c>
      <c r="J233" s="3">
        <f t="shared" si="38"/>
        <v>0</v>
      </c>
      <c r="K233" s="3">
        <f t="shared" si="39"/>
        <v>6938.96</v>
      </c>
      <c r="L233" s="3">
        <f t="shared" si="40"/>
        <v>578.24666666666667</v>
      </c>
    </row>
    <row r="234" spans="1:12" x14ac:dyDescent="0.2">
      <c r="A234" s="3">
        <f>A233+25000</f>
        <v>69297</v>
      </c>
      <c r="B234" s="3">
        <v>2250</v>
      </c>
      <c r="C234" s="3">
        <f t="shared" si="31"/>
        <v>112.5</v>
      </c>
      <c r="D234" s="3">
        <f t="shared" si="32"/>
        <v>67047</v>
      </c>
      <c r="E234" s="3">
        <f t="shared" si="33"/>
        <v>11525</v>
      </c>
      <c r="F234" s="3">
        <f t="shared" si="34"/>
        <v>927.5</v>
      </c>
      <c r="G234" s="3">
        <f t="shared" si="35"/>
        <v>57772</v>
      </c>
      <c r="H234" s="3">
        <f t="shared" si="36"/>
        <v>7182</v>
      </c>
      <c r="I234" s="3">
        <f t="shared" si="37"/>
        <v>1147.1600000000001</v>
      </c>
      <c r="J234" s="3">
        <f t="shared" si="38"/>
        <v>321.20480000000003</v>
      </c>
      <c r="K234" s="3">
        <f t="shared" si="39"/>
        <v>8543.2047999999995</v>
      </c>
      <c r="L234" s="3">
        <f t="shared" si="40"/>
        <v>711.93373333333329</v>
      </c>
    </row>
    <row r="235" spans="1:12" x14ac:dyDescent="0.2">
      <c r="A235" s="3">
        <f>41490*1.1</f>
        <v>45639.000000000007</v>
      </c>
      <c r="B235" s="3">
        <v>2250</v>
      </c>
      <c r="C235" s="3">
        <f t="shared" si="31"/>
        <v>112.5</v>
      </c>
      <c r="D235" s="3">
        <f t="shared" si="32"/>
        <v>43389.000000000007</v>
      </c>
      <c r="E235" s="3">
        <f t="shared" si="33"/>
        <v>11525</v>
      </c>
      <c r="F235" s="3">
        <f t="shared" si="34"/>
        <v>927.5</v>
      </c>
      <c r="G235" s="3">
        <f t="shared" si="35"/>
        <v>34114.000000000007</v>
      </c>
      <c r="H235" s="3">
        <f t="shared" si="36"/>
        <v>6140.5200000000013</v>
      </c>
      <c r="I235" s="3">
        <f t="shared" si="37"/>
        <v>0</v>
      </c>
      <c r="J235" s="3">
        <f t="shared" si="38"/>
        <v>0</v>
      </c>
      <c r="K235" s="3">
        <f t="shared" si="39"/>
        <v>7180.5200000000013</v>
      </c>
      <c r="L235" s="3">
        <f t="shared" si="40"/>
        <v>598.37666666666678</v>
      </c>
    </row>
    <row r="236" spans="1:12" x14ac:dyDescent="0.2">
      <c r="A236" s="3">
        <f>A235+25000</f>
        <v>70639</v>
      </c>
      <c r="B236" s="3">
        <v>2250</v>
      </c>
      <c r="C236" s="3">
        <f t="shared" si="31"/>
        <v>112.5</v>
      </c>
      <c r="D236" s="3">
        <f t="shared" si="32"/>
        <v>68389</v>
      </c>
      <c r="E236" s="3">
        <f t="shared" si="33"/>
        <v>11525</v>
      </c>
      <c r="F236" s="3">
        <f t="shared" si="34"/>
        <v>927.5</v>
      </c>
      <c r="G236" s="3">
        <f t="shared" si="35"/>
        <v>59114</v>
      </c>
      <c r="H236" s="3">
        <f t="shared" si="36"/>
        <v>7182</v>
      </c>
      <c r="I236" s="3">
        <f t="shared" si="37"/>
        <v>1522.92</v>
      </c>
      <c r="J236" s="3">
        <f t="shared" si="38"/>
        <v>426.41760000000005</v>
      </c>
      <c r="K236" s="3">
        <f t="shared" si="39"/>
        <v>8648.4176000000007</v>
      </c>
      <c r="L236" s="3">
        <f t="shared" si="40"/>
        <v>720.70146666666676</v>
      </c>
    </row>
    <row r="237" spans="1:12" x14ac:dyDescent="0.2">
      <c r="A237" s="3">
        <f>37300*1.1</f>
        <v>41030</v>
      </c>
      <c r="B237" s="3">
        <v>2250</v>
      </c>
      <c r="C237" s="3">
        <f t="shared" si="31"/>
        <v>112.5</v>
      </c>
      <c r="D237" s="3">
        <f t="shared" si="32"/>
        <v>38780</v>
      </c>
      <c r="E237" s="3">
        <f t="shared" si="33"/>
        <v>11525</v>
      </c>
      <c r="F237" s="3">
        <f t="shared" si="34"/>
        <v>927.5</v>
      </c>
      <c r="G237" s="3">
        <f t="shared" si="35"/>
        <v>29505</v>
      </c>
      <c r="H237" s="3">
        <f t="shared" si="36"/>
        <v>5310.9</v>
      </c>
      <c r="I237" s="3">
        <f t="shared" si="37"/>
        <v>0</v>
      </c>
      <c r="J237" s="3">
        <f t="shared" si="38"/>
        <v>0</v>
      </c>
      <c r="K237" s="3">
        <f t="shared" si="39"/>
        <v>6350.9</v>
      </c>
      <c r="L237" s="3">
        <f t="shared" si="40"/>
        <v>529.24166666666667</v>
      </c>
    </row>
    <row r="238" spans="1:12" x14ac:dyDescent="0.2">
      <c r="A238" s="3">
        <f>A237+25000</f>
        <v>66030</v>
      </c>
      <c r="B238" s="3">
        <v>2250</v>
      </c>
      <c r="C238" s="3">
        <f t="shared" si="31"/>
        <v>112.5</v>
      </c>
      <c r="D238" s="3">
        <f t="shared" si="32"/>
        <v>63780</v>
      </c>
      <c r="E238" s="3">
        <f t="shared" si="33"/>
        <v>11525</v>
      </c>
      <c r="F238" s="3">
        <f t="shared" si="34"/>
        <v>927.5</v>
      </c>
      <c r="G238" s="3">
        <f t="shared" si="35"/>
        <v>54505</v>
      </c>
      <c r="H238" s="3">
        <f t="shared" si="36"/>
        <v>7182</v>
      </c>
      <c r="I238" s="3">
        <f t="shared" si="37"/>
        <v>232.40000000000003</v>
      </c>
      <c r="J238" s="3">
        <f t="shared" si="38"/>
        <v>65.072000000000017</v>
      </c>
      <c r="K238" s="3">
        <f t="shared" si="39"/>
        <v>8287.0720000000001</v>
      </c>
      <c r="L238" s="3">
        <f t="shared" si="40"/>
        <v>690.58933333333334</v>
      </c>
    </row>
    <row r="239" spans="1:12" x14ac:dyDescent="0.2">
      <c r="A239" s="3">
        <f>26340*1.1</f>
        <v>28974.000000000004</v>
      </c>
      <c r="B239" s="3">
        <v>2250</v>
      </c>
      <c r="C239" s="3">
        <f t="shared" si="31"/>
        <v>112.5</v>
      </c>
      <c r="D239" s="3">
        <f t="shared" si="32"/>
        <v>26724.000000000004</v>
      </c>
      <c r="E239" s="3">
        <f t="shared" si="33"/>
        <v>11525</v>
      </c>
      <c r="F239" s="3">
        <f t="shared" si="34"/>
        <v>927.5</v>
      </c>
      <c r="G239" s="3">
        <f t="shared" si="35"/>
        <v>17449.000000000004</v>
      </c>
      <c r="H239" s="3">
        <f t="shared" si="36"/>
        <v>3140.8200000000006</v>
      </c>
      <c r="I239" s="3">
        <f t="shared" si="37"/>
        <v>0</v>
      </c>
      <c r="J239" s="3">
        <f t="shared" si="38"/>
        <v>0</v>
      </c>
      <c r="K239" s="3">
        <f t="shared" si="39"/>
        <v>4180.8200000000006</v>
      </c>
      <c r="L239" s="3">
        <f t="shared" si="40"/>
        <v>348.4016666666667</v>
      </c>
    </row>
    <row r="240" spans="1:12" x14ac:dyDescent="0.2">
      <c r="A240" s="3">
        <f>A239+25000</f>
        <v>53974</v>
      </c>
      <c r="B240" s="3">
        <v>2250</v>
      </c>
      <c r="C240" s="3">
        <f t="shared" si="31"/>
        <v>112.5</v>
      </c>
      <c r="D240" s="3">
        <f t="shared" si="32"/>
        <v>51724</v>
      </c>
      <c r="E240" s="3">
        <f t="shared" si="33"/>
        <v>11525</v>
      </c>
      <c r="F240" s="3">
        <f t="shared" si="34"/>
        <v>927.5</v>
      </c>
      <c r="G240" s="3">
        <f t="shared" si="35"/>
        <v>42449</v>
      </c>
      <c r="H240" s="3">
        <f t="shared" si="36"/>
        <v>7182</v>
      </c>
      <c r="I240" s="3">
        <f t="shared" si="37"/>
        <v>0</v>
      </c>
      <c r="J240" s="3">
        <f t="shared" si="38"/>
        <v>0</v>
      </c>
      <c r="K240" s="3">
        <f t="shared" si="39"/>
        <v>8222</v>
      </c>
      <c r="L240" s="3">
        <f t="shared" si="40"/>
        <v>685.16666666666663</v>
      </c>
    </row>
    <row r="241" spans="1:12" x14ac:dyDescent="0.2">
      <c r="A241" s="3">
        <f>24000*1.1</f>
        <v>26400.000000000004</v>
      </c>
      <c r="B241" s="3">
        <v>2250</v>
      </c>
      <c r="C241" s="3">
        <f t="shared" si="31"/>
        <v>112.5</v>
      </c>
      <c r="D241" s="3">
        <f t="shared" si="32"/>
        <v>24150.000000000004</v>
      </c>
      <c r="E241" s="3">
        <f t="shared" si="33"/>
        <v>11525</v>
      </c>
      <c r="F241" s="3">
        <f t="shared" si="34"/>
        <v>927.5</v>
      </c>
      <c r="G241" s="3">
        <f t="shared" si="35"/>
        <v>14875.000000000004</v>
      </c>
      <c r="H241" s="3">
        <f t="shared" si="36"/>
        <v>2677.5000000000005</v>
      </c>
      <c r="I241" s="3">
        <f t="shared" si="37"/>
        <v>0</v>
      </c>
      <c r="J241" s="3">
        <f t="shared" si="38"/>
        <v>0</v>
      </c>
      <c r="K241" s="3">
        <f t="shared" si="39"/>
        <v>3717.5000000000005</v>
      </c>
      <c r="L241" s="3">
        <f t="shared" si="40"/>
        <v>309.79166666666669</v>
      </c>
    </row>
    <row r="242" spans="1:12" x14ac:dyDescent="0.2">
      <c r="A242" s="3">
        <f>A241+25000</f>
        <v>51400</v>
      </c>
      <c r="B242" s="3">
        <v>2250</v>
      </c>
      <c r="C242" s="3">
        <f t="shared" si="31"/>
        <v>112.5</v>
      </c>
      <c r="D242" s="3">
        <f t="shared" si="32"/>
        <v>49150</v>
      </c>
      <c r="E242" s="3">
        <f t="shared" si="33"/>
        <v>11525</v>
      </c>
      <c r="F242" s="3">
        <f t="shared" si="34"/>
        <v>927.5</v>
      </c>
      <c r="G242" s="3">
        <f t="shared" si="35"/>
        <v>39875</v>
      </c>
      <c r="H242" s="3">
        <f t="shared" si="36"/>
        <v>7177.5</v>
      </c>
      <c r="I242" s="3">
        <f t="shared" si="37"/>
        <v>0</v>
      </c>
      <c r="J242" s="3">
        <f t="shared" si="38"/>
        <v>0</v>
      </c>
      <c r="K242" s="3">
        <f t="shared" si="39"/>
        <v>8217.5</v>
      </c>
      <c r="L242" s="3">
        <f t="shared" si="40"/>
        <v>684.79166666666663</v>
      </c>
    </row>
    <row r="243" spans="1:12" x14ac:dyDescent="0.2">
      <c r="A243" s="3">
        <f>59000*1.1</f>
        <v>64900.000000000007</v>
      </c>
      <c r="B243" s="3">
        <v>2250</v>
      </c>
      <c r="C243" s="3">
        <f t="shared" si="31"/>
        <v>112.5</v>
      </c>
      <c r="D243" s="3">
        <f t="shared" si="32"/>
        <v>62650.000000000007</v>
      </c>
      <c r="E243" s="3">
        <f t="shared" si="33"/>
        <v>11525</v>
      </c>
      <c r="F243" s="3">
        <f t="shared" si="34"/>
        <v>927.5</v>
      </c>
      <c r="G243" s="3">
        <f t="shared" si="35"/>
        <v>53375.000000000007</v>
      </c>
      <c r="H243" s="3">
        <f t="shared" si="36"/>
        <v>7182</v>
      </c>
      <c r="I243" s="3">
        <f t="shared" si="37"/>
        <v>0</v>
      </c>
      <c r="J243" s="3">
        <f t="shared" si="38"/>
        <v>0</v>
      </c>
      <c r="K243" s="3">
        <f t="shared" si="39"/>
        <v>8222</v>
      </c>
      <c r="L243" s="3">
        <f t="shared" si="40"/>
        <v>685.16666666666663</v>
      </c>
    </row>
    <row r="244" spans="1:12" x14ac:dyDescent="0.2">
      <c r="A244" s="3">
        <f>A243+25000</f>
        <v>89900</v>
      </c>
      <c r="B244" s="3">
        <v>2250</v>
      </c>
      <c r="C244" s="3">
        <f t="shared" si="31"/>
        <v>112.5</v>
      </c>
      <c r="D244" s="3">
        <f t="shared" si="32"/>
        <v>87650</v>
      </c>
      <c r="E244" s="3">
        <f t="shared" si="33"/>
        <v>11525</v>
      </c>
      <c r="F244" s="3">
        <f t="shared" si="34"/>
        <v>927.5</v>
      </c>
      <c r="G244" s="3">
        <f t="shared" si="35"/>
        <v>78375</v>
      </c>
      <c r="H244" s="3">
        <f t="shared" si="36"/>
        <v>7182</v>
      </c>
      <c r="I244" s="3">
        <f t="shared" si="37"/>
        <v>6916.0000000000009</v>
      </c>
      <c r="J244" s="3">
        <f t="shared" si="38"/>
        <v>1936.4800000000005</v>
      </c>
      <c r="K244" s="3">
        <f t="shared" si="39"/>
        <v>10158.48</v>
      </c>
      <c r="L244" s="3">
        <f t="shared" si="40"/>
        <v>846.54</v>
      </c>
    </row>
    <row r="245" spans="1:12" x14ac:dyDescent="0.2">
      <c r="A245" s="3">
        <f>151700*1.1</f>
        <v>166870</v>
      </c>
      <c r="B245" s="3">
        <v>2250</v>
      </c>
      <c r="C245" s="3">
        <f t="shared" si="31"/>
        <v>112.5</v>
      </c>
      <c r="D245" s="3">
        <f t="shared" si="32"/>
        <v>164620</v>
      </c>
      <c r="E245" s="3">
        <f t="shared" si="33"/>
        <v>11525</v>
      </c>
      <c r="F245" s="3">
        <f t="shared" si="34"/>
        <v>927.5</v>
      </c>
      <c r="G245" s="3">
        <f t="shared" si="35"/>
        <v>155345</v>
      </c>
      <c r="H245" s="3">
        <f t="shared" si="36"/>
        <v>7182</v>
      </c>
      <c r="I245" s="3">
        <f t="shared" si="37"/>
        <v>28467.600000000002</v>
      </c>
      <c r="J245" s="3">
        <f t="shared" si="38"/>
        <v>7970.9280000000017</v>
      </c>
      <c r="K245" s="3">
        <f t="shared" si="39"/>
        <v>16192.928000000002</v>
      </c>
      <c r="L245" s="3">
        <f t="shared" si="40"/>
        <v>1349.4106666666669</v>
      </c>
    </row>
    <row r="246" spans="1:12" x14ac:dyDescent="0.2">
      <c r="A246" s="3">
        <f>A245+25000</f>
        <v>191870</v>
      </c>
      <c r="B246" s="3">
        <v>2250</v>
      </c>
      <c r="C246" s="3">
        <f t="shared" si="31"/>
        <v>112.5</v>
      </c>
      <c r="D246" s="3">
        <f t="shared" si="32"/>
        <v>189620</v>
      </c>
      <c r="E246" s="3">
        <f t="shared" si="33"/>
        <v>11525</v>
      </c>
      <c r="F246" s="3">
        <f t="shared" si="34"/>
        <v>927.5</v>
      </c>
      <c r="G246" s="3">
        <f t="shared" si="35"/>
        <v>180345</v>
      </c>
      <c r="H246" s="3">
        <f t="shared" si="36"/>
        <v>7182</v>
      </c>
      <c r="I246" s="3">
        <f t="shared" si="37"/>
        <v>35467.600000000006</v>
      </c>
      <c r="J246" s="3">
        <f t="shared" si="38"/>
        <v>9930.9280000000017</v>
      </c>
      <c r="K246" s="3">
        <f t="shared" si="39"/>
        <v>18152.928</v>
      </c>
      <c r="L246" s="3">
        <f t="shared" si="40"/>
        <v>1512.7439999999999</v>
      </c>
    </row>
    <row r="247" spans="1:12" x14ac:dyDescent="0.2">
      <c r="A247" s="3">
        <f>62300*1.1</f>
        <v>68530</v>
      </c>
      <c r="B247" s="3">
        <v>2250</v>
      </c>
      <c r="C247" s="3">
        <f t="shared" si="31"/>
        <v>112.5</v>
      </c>
      <c r="D247" s="3">
        <f t="shared" si="32"/>
        <v>66280</v>
      </c>
      <c r="E247" s="3">
        <f t="shared" si="33"/>
        <v>11525</v>
      </c>
      <c r="F247" s="3">
        <f t="shared" si="34"/>
        <v>927.5</v>
      </c>
      <c r="G247" s="3">
        <f t="shared" si="35"/>
        <v>57005</v>
      </c>
      <c r="H247" s="3">
        <f t="shared" si="36"/>
        <v>7182</v>
      </c>
      <c r="I247" s="3">
        <f t="shared" si="37"/>
        <v>932.40000000000009</v>
      </c>
      <c r="J247" s="3">
        <f t="shared" si="38"/>
        <v>261.07200000000006</v>
      </c>
      <c r="K247" s="3">
        <f t="shared" si="39"/>
        <v>8483.0720000000001</v>
      </c>
      <c r="L247" s="3">
        <f t="shared" si="40"/>
        <v>706.92266666666671</v>
      </c>
    </row>
    <row r="248" spans="1:12" x14ac:dyDescent="0.2">
      <c r="A248" s="3">
        <f>A247+25000</f>
        <v>93530</v>
      </c>
      <c r="B248" s="3">
        <v>2250</v>
      </c>
      <c r="C248" s="3">
        <f t="shared" si="31"/>
        <v>112.5</v>
      </c>
      <c r="D248" s="3">
        <f t="shared" si="32"/>
        <v>91280</v>
      </c>
      <c r="E248" s="3">
        <f t="shared" si="33"/>
        <v>11525</v>
      </c>
      <c r="F248" s="3">
        <f t="shared" si="34"/>
        <v>927.5</v>
      </c>
      <c r="G248" s="3">
        <f t="shared" si="35"/>
        <v>82005</v>
      </c>
      <c r="H248" s="3">
        <f t="shared" si="36"/>
        <v>7182</v>
      </c>
      <c r="I248" s="3">
        <f t="shared" si="37"/>
        <v>7932.4000000000005</v>
      </c>
      <c r="J248" s="3">
        <f t="shared" si="38"/>
        <v>2221.0720000000006</v>
      </c>
      <c r="K248" s="3">
        <f t="shared" si="39"/>
        <v>10443.072</v>
      </c>
      <c r="L248" s="3">
        <f t="shared" si="40"/>
        <v>870.25599999999997</v>
      </c>
    </row>
    <row r="249" spans="1:12" x14ac:dyDescent="0.2">
      <c r="A249" s="3">
        <f>57700*1.1</f>
        <v>63470.000000000007</v>
      </c>
      <c r="B249" s="3">
        <v>2250</v>
      </c>
      <c r="C249" s="3">
        <f t="shared" si="31"/>
        <v>112.5</v>
      </c>
      <c r="D249" s="3">
        <f t="shared" si="32"/>
        <v>61220.000000000007</v>
      </c>
      <c r="E249" s="3">
        <f t="shared" si="33"/>
        <v>11525</v>
      </c>
      <c r="F249" s="3">
        <f t="shared" si="34"/>
        <v>927.5</v>
      </c>
      <c r="G249" s="3">
        <f t="shared" si="35"/>
        <v>51945.000000000007</v>
      </c>
      <c r="H249" s="3">
        <f t="shared" si="36"/>
        <v>7182</v>
      </c>
      <c r="I249" s="3">
        <f t="shared" si="37"/>
        <v>0</v>
      </c>
      <c r="J249" s="3">
        <f t="shared" si="38"/>
        <v>0</v>
      </c>
      <c r="K249" s="3">
        <f t="shared" si="39"/>
        <v>8222</v>
      </c>
      <c r="L249" s="3">
        <f t="shared" si="40"/>
        <v>685.16666666666663</v>
      </c>
    </row>
    <row r="250" spans="1:12" x14ac:dyDescent="0.2">
      <c r="A250" s="3">
        <f>A249+25000</f>
        <v>88470</v>
      </c>
      <c r="B250" s="3">
        <v>2250</v>
      </c>
      <c r="C250" s="3">
        <f t="shared" si="31"/>
        <v>112.5</v>
      </c>
      <c r="D250" s="3">
        <f t="shared" si="32"/>
        <v>86220</v>
      </c>
      <c r="E250" s="3">
        <f t="shared" si="33"/>
        <v>11525</v>
      </c>
      <c r="F250" s="3">
        <f t="shared" si="34"/>
        <v>927.5</v>
      </c>
      <c r="G250" s="3">
        <f t="shared" si="35"/>
        <v>76945</v>
      </c>
      <c r="H250" s="3">
        <f t="shared" si="36"/>
        <v>7182</v>
      </c>
      <c r="I250" s="3">
        <f t="shared" si="37"/>
        <v>6515.6</v>
      </c>
      <c r="J250" s="3">
        <f t="shared" si="38"/>
        <v>1824.3680000000002</v>
      </c>
      <c r="K250" s="3">
        <f t="shared" si="39"/>
        <v>10046.368</v>
      </c>
      <c r="L250" s="3">
        <f t="shared" si="40"/>
        <v>837.1973333333334</v>
      </c>
    </row>
    <row r="251" spans="1:12" x14ac:dyDescent="0.2">
      <c r="A251" s="3">
        <f>34020*1.1</f>
        <v>37422</v>
      </c>
      <c r="B251" s="3">
        <v>2250</v>
      </c>
      <c r="C251" s="3">
        <f t="shared" si="31"/>
        <v>112.5</v>
      </c>
      <c r="D251" s="3">
        <f t="shared" si="32"/>
        <v>35172</v>
      </c>
      <c r="E251" s="3">
        <f t="shared" si="33"/>
        <v>11525</v>
      </c>
      <c r="F251" s="3">
        <f t="shared" si="34"/>
        <v>927.5</v>
      </c>
      <c r="G251" s="3">
        <f t="shared" si="35"/>
        <v>25897</v>
      </c>
      <c r="H251" s="3">
        <f t="shared" si="36"/>
        <v>4661.46</v>
      </c>
      <c r="I251" s="3">
        <f t="shared" si="37"/>
        <v>0</v>
      </c>
      <c r="J251" s="3">
        <f t="shared" si="38"/>
        <v>0</v>
      </c>
      <c r="K251" s="3">
        <f t="shared" si="39"/>
        <v>5701.46</v>
      </c>
      <c r="L251" s="3">
        <f t="shared" si="40"/>
        <v>475.12166666666667</v>
      </c>
    </row>
    <row r="252" spans="1:12" x14ac:dyDescent="0.2">
      <c r="A252" s="3">
        <f>A251+25000</f>
        <v>62422</v>
      </c>
      <c r="B252" s="3">
        <v>2250</v>
      </c>
      <c r="C252" s="3">
        <f t="shared" si="31"/>
        <v>112.5</v>
      </c>
      <c r="D252" s="3">
        <f t="shared" si="32"/>
        <v>60172</v>
      </c>
      <c r="E252" s="3">
        <f t="shared" si="33"/>
        <v>11525</v>
      </c>
      <c r="F252" s="3">
        <f t="shared" si="34"/>
        <v>927.5</v>
      </c>
      <c r="G252" s="3">
        <f t="shared" si="35"/>
        <v>50897</v>
      </c>
      <c r="H252" s="3">
        <f t="shared" si="36"/>
        <v>7182</v>
      </c>
      <c r="I252" s="3">
        <f t="shared" si="37"/>
        <v>0</v>
      </c>
      <c r="J252" s="3">
        <f t="shared" si="38"/>
        <v>0</v>
      </c>
      <c r="K252" s="3">
        <f t="shared" si="39"/>
        <v>8222</v>
      </c>
      <c r="L252" s="3">
        <f t="shared" si="40"/>
        <v>685.16666666666663</v>
      </c>
    </row>
    <row r="253" spans="1:12" x14ac:dyDescent="0.2">
      <c r="A253" s="3">
        <f>19900*1.1</f>
        <v>21890</v>
      </c>
      <c r="B253" s="3">
        <v>2250</v>
      </c>
      <c r="C253" s="3">
        <f t="shared" si="31"/>
        <v>112.5</v>
      </c>
      <c r="D253" s="3">
        <f t="shared" si="32"/>
        <v>19640</v>
      </c>
      <c r="E253" s="3">
        <f t="shared" si="33"/>
        <v>11525</v>
      </c>
      <c r="F253" s="3">
        <f t="shared" si="34"/>
        <v>927.5</v>
      </c>
      <c r="G253" s="3">
        <f t="shared" si="35"/>
        <v>10365</v>
      </c>
      <c r="H253" s="3">
        <f t="shared" si="36"/>
        <v>1865.6999999999998</v>
      </c>
      <c r="I253" s="3">
        <f t="shared" si="37"/>
        <v>0</v>
      </c>
      <c r="J253" s="3">
        <f t="shared" si="38"/>
        <v>0</v>
      </c>
      <c r="K253" s="3">
        <f t="shared" si="39"/>
        <v>2905.7</v>
      </c>
      <c r="L253" s="3">
        <f t="shared" si="40"/>
        <v>242.14166666666665</v>
      </c>
    </row>
    <row r="254" spans="1:12" x14ac:dyDescent="0.2">
      <c r="A254" s="3">
        <f>A253+25000</f>
        <v>46890</v>
      </c>
      <c r="B254" s="3">
        <v>2250</v>
      </c>
      <c r="C254" s="3">
        <f t="shared" si="31"/>
        <v>112.5</v>
      </c>
      <c r="D254" s="3">
        <f t="shared" si="32"/>
        <v>44640</v>
      </c>
      <c r="E254" s="3">
        <f t="shared" si="33"/>
        <v>11525</v>
      </c>
      <c r="F254" s="3">
        <f t="shared" si="34"/>
        <v>927.5</v>
      </c>
      <c r="G254" s="3">
        <f t="shared" si="35"/>
        <v>35365</v>
      </c>
      <c r="H254" s="3">
        <f t="shared" si="36"/>
        <v>6365.7</v>
      </c>
      <c r="I254" s="3">
        <f t="shared" si="37"/>
        <v>0</v>
      </c>
      <c r="J254" s="3">
        <f t="shared" si="38"/>
        <v>0</v>
      </c>
      <c r="K254" s="3">
        <f t="shared" si="39"/>
        <v>7405.7</v>
      </c>
      <c r="L254" s="3">
        <f t="shared" si="40"/>
        <v>617.14166666666665</v>
      </c>
    </row>
    <row r="255" spans="1:12" x14ac:dyDescent="0.2">
      <c r="A255" s="3">
        <f>36910*1.1</f>
        <v>40601</v>
      </c>
      <c r="B255" s="3">
        <v>2250</v>
      </c>
      <c r="C255" s="3">
        <f t="shared" si="31"/>
        <v>112.5</v>
      </c>
      <c r="D255" s="3">
        <f t="shared" si="32"/>
        <v>38351</v>
      </c>
      <c r="E255" s="3">
        <f t="shared" si="33"/>
        <v>11525</v>
      </c>
      <c r="F255" s="3">
        <f t="shared" si="34"/>
        <v>927.5</v>
      </c>
      <c r="G255" s="3">
        <f t="shared" si="35"/>
        <v>29076</v>
      </c>
      <c r="H255" s="3">
        <f t="shared" si="36"/>
        <v>5233.6799999999994</v>
      </c>
      <c r="I255" s="3">
        <f t="shared" si="37"/>
        <v>0</v>
      </c>
      <c r="J255" s="3">
        <f t="shared" si="38"/>
        <v>0</v>
      </c>
      <c r="K255" s="3">
        <f t="shared" si="39"/>
        <v>6273.6799999999994</v>
      </c>
      <c r="L255" s="3">
        <f t="shared" si="40"/>
        <v>522.80666666666662</v>
      </c>
    </row>
    <row r="256" spans="1:12" x14ac:dyDescent="0.2">
      <c r="A256" s="3">
        <f>A255+25000</f>
        <v>65601</v>
      </c>
      <c r="B256" s="3">
        <v>2250</v>
      </c>
      <c r="C256" s="3">
        <f t="shared" si="31"/>
        <v>112.5</v>
      </c>
      <c r="D256" s="3">
        <f t="shared" si="32"/>
        <v>63351</v>
      </c>
      <c r="E256" s="3">
        <f t="shared" si="33"/>
        <v>11525</v>
      </c>
      <c r="F256" s="3">
        <f t="shared" si="34"/>
        <v>927.5</v>
      </c>
      <c r="G256" s="3">
        <f t="shared" si="35"/>
        <v>54076</v>
      </c>
      <c r="H256" s="3">
        <f t="shared" si="36"/>
        <v>7182</v>
      </c>
      <c r="I256" s="3">
        <f t="shared" si="37"/>
        <v>112.28000000000002</v>
      </c>
      <c r="J256" s="3">
        <f t="shared" si="38"/>
        <v>31.438400000000009</v>
      </c>
      <c r="K256" s="3">
        <f t="shared" si="39"/>
        <v>8253.4384000000009</v>
      </c>
      <c r="L256" s="3">
        <f t="shared" si="40"/>
        <v>687.78653333333341</v>
      </c>
    </row>
    <row r="257" spans="1:12" x14ac:dyDescent="0.2">
      <c r="A257" s="3">
        <f>19500*1.1</f>
        <v>21450</v>
      </c>
      <c r="B257" s="3">
        <v>2250</v>
      </c>
      <c r="C257" s="3">
        <f t="shared" si="31"/>
        <v>112.5</v>
      </c>
      <c r="D257" s="3">
        <f t="shared" si="32"/>
        <v>19200</v>
      </c>
      <c r="E257" s="3">
        <f t="shared" si="33"/>
        <v>11525</v>
      </c>
      <c r="F257" s="3">
        <f t="shared" si="34"/>
        <v>927.5</v>
      </c>
      <c r="G257" s="3">
        <f t="shared" si="35"/>
        <v>9925</v>
      </c>
      <c r="H257" s="3">
        <f t="shared" si="36"/>
        <v>1786.5</v>
      </c>
      <c r="I257" s="3">
        <f t="shared" si="37"/>
        <v>0</v>
      </c>
      <c r="J257" s="3">
        <f t="shared" si="38"/>
        <v>0</v>
      </c>
      <c r="K257" s="3">
        <f t="shared" si="39"/>
        <v>2826.5</v>
      </c>
      <c r="L257" s="3">
        <f t="shared" si="40"/>
        <v>235.54166666666666</v>
      </c>
    </row>
    <row r="258" spans="1:12" x14ac:dyDescent="0.2">
      <c r="A258" s="3">
        <f>A257+25000</f>
        <v>46450</v>
      </c>
      <c r="B258" s="3">
        <v>2250</v>
      </c>
      <c r="C258" s="3">
        <f t="shared" si="31"/>
        <v>112.5</v>
      </c>
      <c r="D258" s="3">
        <f t="shared" si="32"/>
        <v>44200</v>
      </c>
      <c r="E258" s="3">
        <f t="shared" si="33"/>
        <v>11525</v>
      </c>
      <c r="F258" s="3">
        <f t="shared" si="34"/>
        <v>927.5</v>
      </c>
      <c r="G258" s="3">
        <f t="shared" si="35"/>
        <v>34925</v>
      </c>
      <c r="H258" s="3">
        <f t="shared" si="36"/>
        <v>6286.5</v>
      </c>
      <c r="I258" s="3">
        <f t="shared" si="37"/>
        <v>0</v>
      </c>
      <c r="J258" s="3">
        <f t="shared" si="38"/>
        <v>0</v>
      </c>
      <c r="K258" s="3">
        <f t="shared" si="39"/>
        <v>7326.5</v>
      </c>
      <c r="L258" s="3">
        <f t="shared" si="40"/>
        <v>610.54166666666663</v>
      </c>
    </row>
    <row r="259" spans="1:12" x14ac:dyDescent="0.2">
      <c r="A259" s="3">
        <f>51600*1.1</f>
        <v>56760.000000000007</v>
      </c>
      <c r="B259" s="3">
        <v>2250</v>
      </c>
      <c r="C259" s="3">
        <f t="shared" si="31"/>
        <v>112.5</v>
      </c>
      <c r="D259" s="3">
        <f t="shared" si="32"/>
        <v>54510.000000000007</v>
      </c>
      <c r="E259" s="3">
        <f t="shared" si="33"/>
        <v>11525</v>
      </c>
      <c r="F259" s="3">
        <f t="shared" si="34"/>
        <v>927.5</v>
      </c>
      <c r="G259" s="3">
        <f t="shared" si="35"/>
        <v>45235.000000000007</v>
      </c>
      <c r="H259" s="3">
        <f t="shared" si="36"/>
        <v>7182</v>
      </c>
      <c r="I259" s="3">
        <f t="shared" si="37"/>
        <v>0</v>
      </c>
      <c r="J259" s="3">
        <f t="shared" si="38"/>
        <v>0</v>
      </c>
      <c r="K259" s="3">
        <f t="shared" si="39"/>
        <v>8222</v>
      </c>
      <c r="L259" s="3">
        <f t="shared" si="40"/>
        <v>685.16666666666663</v>
      </c>
    </row>
    <row r="260" spans="1:12" x14ac:dyDescent="0.2">
      <c r="A260" s="3">
        <f>A259+25000</f>
        <v>81760</v>
      </c>
      <c r="B260" s="3">
        <v>2250</v>
      </c>
      <c r="C260" s="3">
        <f t="shared" si="31"/>
        <v>112.5</v>
      </c>
      <c r="D260" s="3">
        <f t="shared" si="32"/>
        <v>79510</v>
      </c>
      <c r="E260" s="3">
        <f t="shared" si="33"/>
        <v>11525</v>
      </c>
      <c r="F260" s="3">
        <f t="shared" si="34"/>
        <v>927.5</v>
      </c>
      <c r="G260" s="3">
        <f t="shared" si="35"/>
        <v>70235</v>
      </c>
      <c r="H260" s="3">
        <f t="shared" si="36"/>
        <v>7182</v>
      </c>
      <c r="I260" s="3">
        <f t="shared" si="37"/>
        <v>4636.8</v>
      </c>
      <c r="J260" s="3">
        <f t="shared" si="38"/>
        <v>1298.3040000000001</v>
      </c>
      <c r="K260" s="3">
        <f t="shared" si="39"/>
        <v>9520.3040000000001</v>
      </c>
      <c r="L260" s="3">
        <f t="shared" si="40"/>
        <v>793.35866666666664</v>
      </c>
    </row>
    <row r="261" spans="1:12" x14ac:dyDescent="0.2">
      <c r="A261" s="3">
        <f>29800*1.1</f>
        <v>32780</v>
      </c>
      <c r="B261" s="3">
        <v>2250</v>
      </c>
      <c r="C261" s="3">
        <f t="shared" si="31"/>
        <v>112.5</v>
      </c>
      <c r="D261" s="3">
        <f t="shared" si="32"/>
        <v>30530</v>
      </c>
      <c r="E261" s="3">
        <f t="shared" si="33"/>
        <v>11525</v>
      </c>
      <c r="F261" s="3">
        <f t="shared" si="34"/>
        <v>927.5</v>
      </c>
      <c r="G261" s="3">
        <f t="shared" si="35"/>
        <v>21255</v>
      </c>
      <c r="H261" s="3">
        <f t="shared" si="36"/>
        <v>3825.8999999999996</v>
      </c>
      <c r="I261" s="3">
        <f t="shared" si="37"/>
        <v>0</v>
      </c>
      <c r="J261" s="3">
        <f t="shared" si="38"/>
        <v>0</v>
      </c>
      <c r="K261" s="3">
        <f t="shared" si="39"/>
        <v>4865.8999999999996</v>
      </c>
      <c r="L261" s="3">
        <f t="shared" si="40"/>
        <v>405.49166666666662</v>
      </c>
    </row>
    <row r="262" spans="1:12" x14ac:dyDescent="0.2">
      <c r="A262" s="3">
        <f>A261+25000</f>
        <v>57780</v>
      </c>
      <c r="B262" s="3">
        <v>2250</v>
      </c>
      <c r="C262" s="3">
        <f t="shared" si="31"/>
        <v>112.5</v>
      </c>
      <c r="D262" s="3">
        <f t="shared" si="32"/>
        <v>55530</v>
      </c>
      <c r="E262" s="3">
        <f t="shared" si="33"/>
        <v>11525</v>
      </c>
      <c r="F262" s="3">
        <f t="shared" si="34"/>
        <v>927.5</v>
      </c>
      <c r="G262" s="3">
        <f t="shared" si="35"/>
        <v>46255</v>
      </c>
      <c r="H262" s="3">
        <f t="shared" si="36"/>
        <v>7182</v>
      </c>
      <c r="I262" s="3">
        <f t="shared" si="37"/>
        <v>0</v>
      </c>
      <c r="J262" s="3">
        <f t="shared" si="38"/>
        <v>0</v>
      </c>
      <c r="K262" s="3">
        <f t="shared" si="39"/>
        <v>8222</v>
      </c>
      <c r="L262" s="3">
        <f t="shared" si="40"/>
        <v>685.16666666666663</v>
      </c>
    </row>
    <row r="263" spans="1:12" x14ac:dyDescent="0.2">
      <c r="A263" s="3">
        <f>23520*1.1</f>
        <v>25872.000000000004</v>
      </c>
      <c r="B263" s="3">
        <v>2250</v>
      </c>
      <c r="C263" s="3">
        <f t="shared" si="31"/>
        <v>112.5</v>
      </c>
      <c r="D263" s="3">
        <f t="shared" si="32"/>
        <v>23622.000000000004</v>
      </c>
      <c r="E263" s="3">
        <f t="shared" si="33"/>
        <v>11525</v>
      </c>
      <c r="F263" s="3">
        <f t="shared" si="34"/>
        <v>927.5</v>
      </c>
      <c r="G263" s="3">
        <f t="shared" si="35"/>
        <v>14347.000000000004</v>
      </c>
      <c r="H263" s="3">
        <f t="shared" si="36"/>
        <v>2582.4600000000005</v>
      </c>
      <c r="I263" s="3">
        <f t="shared" si="37"/>
        <v>0</v>
      </c>
      <c r="J263" s="3">
        <f t="shared" si="38"/>
        <v>0</v>
      </c>
      <c r="K263" s="3">
        <f t="shared" si="39"/>
        <v>3622.4600000000005</v>
      </c>
      <c r="L263" s="3">
        <f t="shared" si="40"/>
        <v>301.87166666666673</v>
      </c>
    </row>
    <row r="264" spans="1:12" x14ac:dyDescent="0.2">
      <c r="A264" s="3">
        <f>A263+25000</f>
        <v>50872</v>
      </c>
      <c r="B264" s="3">
        <v>2250</v>
      </c>
      <c r="C264" s="3">
        <f t="shared" si="31"/>
        <v>112.5</v>
      </c>
      <c r="D264" s="3">
        <f t="shared" si="32"/>
        <v>48622</v>
      </c>
      <c r="E264" s="3">
        <f t="shared" si="33"/>
        <v>11525</v>
      </c>
      <c r="F264" s="3">
        <f t="shared" si="34"/>
        <v>927.5</v>
      </c>
      <c r="G264" s="3">
        <f t="shared" si="35"/>
        <v>39347</v>
      </c>
      <c r="H264" s="3">
        <f t="shared" si="36"/>
        <v>7082.46</v>
      </c>
      <c r="I264" s="3">
        <f t="shared" si="37"/>
        <v>0</v>
      </c>
      <c r="J264" s="3">
        <f t="shared" si="38"/>
        <v>0</v>
      </c>
      <c r="K264" s="3">
        <f t="shared" si="39"/>
        <v>8122.46</v>
      </c>
      <c r="L264" s="3">
        <f t="shared" si="40"/>
        <v>676.87166666666667</v>
      </c>
    </row>
    <row r="265" spans="1:12" x14ac:dyDescent="0.2">
      <c r="A265" s="3">
        <f>34100*1.1</f>
        <v>37510</v>
      </c>
      <c r="B265" s="3">
        <v>2250</v>
      </c>
      <c r="C265" s="3">
        <f t="shared" si="31"/>
        <v>112.5</v>
      </c>
      <c r="D265" s="3">
        <f t="shared" si="32"/>
        <v>35260</v>
      </c>
      <c r="E265" s="3">
        <f t="shared" si="33"/>
        <v>11525</v>
      </c>
      <c r="F265" s="3">
        <f t="shared" si="34"/>
        <v>927.5</v>
      </c>
      <c r="G265" s="3">
        <f t="shared" si="35"/>
        <v>25985</v>
      </c>
      <c r="H265" s="3">
        <f t="shared" si="36"/>
        <v>4677.3</v>
      </c>
      <c r="I265" s="3">
        <f t="shared" si="37"/>
        <v>0</v>
      </c>
      <c r="J265" s="3">
        <f t="shared" si="38"/>
        <v>0</v>
      </c>
      <c r="K265" s="3">
        <f t="shared" si="39"/>
        <v>5717.3</v>
      </c>
      <c r="L265" s="3">
        <f t="shared" si="40"/>
        <v>476.44166666666666</v>
      </c>
    </row>
    <row r="266" spans="1:12" x14ac:dyDescent="0.2">
      <c r="A266" s="3">
        <f>A265+25000</f>
        <v>62510</v>
      </c>
      <c r="B266" s="3">
        <v>2250</v>
      </c>
      <c r="C266" s="3">
        <f t="shared" si="31"/>
        <v>112.5</v>
      </c>
      <c r="D266" s="3">
        <f t="shared" si="32"/>
        <v>60260</v>
      </c>
      <c r="E266" s="3">
        <f t="shared" si="33"/>
        <v>11525</v>
      </c>
      <c r="F266" s="3">
        <f t="shared" si="34"/>
        <v>927.5</v>
      </c>
      <c r="G266" s="3">
        <f t="shared" si="35"/>
        <v>50985</v>
      </c>
      <c r="H266" s="3">
        <f t="shared" si="36"/>
        <v>7182</v>
      </c>
      <c r="I266" s="3">
        <f t="shared" si="37"/>
        <v>0</v>
      </c>
      <c r="J266" s="3">
        <f t="shared" si="38"/>
        <v>0</v>
      </c>
      <c r="K266" s="3">
        <f t="shared" si="39"/>
        <v>8222</v>
      </c>
      <c r="L266" s="3">
        <f t="shared" si="40"/>
        <v>685.16666666666663</v>
      </c>
    </row>
    <row r="267" spans="1:12" x14ac:dyDescent="0.2">
      <c r="A267" s="3">
        <f>42500*1.1</f>
        <v>46750.000000000007</v>
      </c>
      <c r="B267" s="3">
        <v>2250</v>
      </c>
      <c r="C267" s="3">
        <f t="shared" si="31"/>
        <v>112.5</v>
      </c>
      <c r="D267" s="3">
        <f t="shared" si="32"/>
        <v>44500.000000000007</v>
      </c>
      <c r="E267" s="3">
        <f t="shared" si="33"/>
        <v>11525</v>
      </c>
      <c r="F267" s="3">
        <f t="shared" si="34"/>
        <v>927.5</v>
      </c>
      <c r="G267" s="3">
        <f t="shared" si="35"/>
        <v>35225.000000000007</v>
      </c>
      <c r="H267" s="3">
        <f t="shared" si="36"/>
        <v>6340.5000000000009</v>
      </c>
      <c r="I267" s="3">
        <f t="shared" si="37"/>
        <v>0</v>
      </c>
      <c r="J267" s="3">
        <f t="shared" si="38"/>
        <v>0</v>
      </c>
      <c r="K267" s="3">
        <f t="shared" si="39"/>
        <v>7380.5000000000009</v>
      </c>
      <c r="L267" s="3">
        <f t="shared" si="40"/>
        <v>615.04166666666674</v>
      </c>
    </row>
    <row r="268" spans="1:12" x14ac:dyDescent="0.2">
      <c r="A268" s="3">
        <f>A267+25000</f>
        <v>71750</v>
      </c>
      <c r="B268" s="3">
        <v>2250</v>
      </c>
      <c r="C268" s="3">
        <f t="shared" ref="C268:C308" si="41">B268*0.05</f>
        <v>112.5</v>
      </c>
      <c r="D268" s="3">
        <f t="shared" ref="D268:D308" si="42">A268-B268</f>
        <v>69500</v>
      </c>
      <c r="E268" s="3">
        <f t="shared" ref="E268:E308" si="43">IF(A268&gt;E262,11525,0)</f>
        <v>11525</v>
      </c>
      <c r="F268" s="3">
        <f t="shared" ref="F268:F308" si="44">(E268-B268)*0.1</f>
        <v>927.5</v>
      </c>
      <c r="G268" s="3">
        <f t="shared" ref="G268:G308" si="45">A268-E268</f>
        <v>60225</v>
      </c>
      <c r="H268" s="3">
        <f t="shared" ref="H268:H308" si="46">IF(G268&gt;39900,(39900*0.18),((G268)*0.18))</f>
        <v>7182</v>
      </c>
      <c r="I268" s="3">
        <f t="shared" ref="I268:I308" si="47">IF(G268&gt;53675,((G268-53675)*0.28),0)</f>
        <v>1834.0000000000002</v>
      </c>
      <c r="J268" s="3">
        <f t="shared" ref="J268:J308" si="48">I268*0.28</f>
        <v>513.5200000000001</v>
      </c>
      <c r="K268" s="3">
        <f t="shared" ref="K268:K308" si="49">SUM(C268+F268+H268+J268)</f>
        <v>8735.52</v>
      </c>
      <c r="L268" s="3">
        <f t="shared" ref="L268:L308" si="50">K268/12</f>
        <v>727.96</v>
      </c>
    </row>
    <row r="269" spans="1:12" x14ac:dyDescent="0.2">
      <c r="A269" s="3">
        <f>22500*1.1</f>
        <v>24750.000000000004</v>
      </c>
      <c r="B269" s="3">
        <v>2250</v>
      </c>
      <c r="C269" s="3">
        <f t="shared" si="41"/>
        <v>112.5</v>
      </c>
      <c r="D269" s="3">
        <f t="shared" si="42"/>
        <v>22500.000000000004</v>
      </c>
      <c r="E269" s="3">
        <f t="shared" si="43"/>
        <v>11525</v>
      </c>
      <c r="F269" s="3">
        <f t="shared" si="44"/>
        <v>927.5</v>
      </c>
      <c r="G269" s="3">
        <f t="shared" si="45"/>
        <v>13225.000000000004</v>
      </c>
      <c r="H269" s="3">
        <f t="shared" si="46"/>
        <v>2380.5000000000005</v>
      </c>
      <c r="I269" s="3">
        <f t="shared" si="47"/>
        <v>0</v>
      </c>
      <c r="J269" s="3">
        <f t="shared" si="48"/>
        <v>0</v>
      </c>
      <c r="K269" s="3">
        <f t="shared" si="49"/>
        <v>3420.5000000000005</v>
      </c>
      <c r="L269" s="3">
        <f t="shared" si="50"/>
        <v>285.04166666666669</v>
      </c>
    </row>
    <row r="270" spans="1:12" x14ac:dyDescent="0.2">
      <c r="A270" s="3">
        <f>A269+25000</f>
        <v>49750</v>
      </c>
      <c r="B270" s="3">
        <v>2250</v>
      </c>
      <c r="C270" s="3">
        <f t="shared" si="41"/>
        <v>112.5</v>
      </c>
      <c r="D270" s="3">
        <f t="shared" si="42"/>
        <v>47500</v>
      </c>
      <c r="E270" s="3">
        <f t="shared" si="43"/>
        <v>11525</v>
      </c>
      <c r="F270" s="3">
        <f t="shared" si="44"/>
        <v>927.5</v>
      </c>
      <c r="G270" s="3">
        <f t="shared" si="45"/>
        <v>38225</v>
      </c>
      <c r="H270" s="3">
        <f t="shared" si="46"/>
        <v>6880.5</v>
      </c>
      <c r="I270" s="3">
        <f t="shared" si="47"/>
        <v>0</v>
      </c>
      <c r="J270" s="3">
        <f t="shared" si="48"/>
        <v>0</v>
      </c>
      <c r="K270" s="3">
        <f t="shared" si="49"/>
        <v>7920.5</v>
      </c>
      <c r="L270" s="3">
        <f t="shared" si="50"/>
        <v>660.04166666666663</v>
      </c>
    </row>
    <row r="271" spans="1:12" x14ac:dyDescent="0.2">
      <c r="A271" s="3">
        <f>21600*1.1</f>
        <v>23760.000000000004</v>
      </c>
      <c r="B271" s="3">
        <v>2250</v>
      </c>
      <c r="C271" s="3">
        <f t="shared" si="41"/>
        <v>112.5</v>
      </c>
      <c r="D271" s="3">
        <f t="shared" si="42"/>
        <v>21510.000000000004</v>
      </c>
      <c r="E271" s="3">
        <f t="shared" si="43"/>
        <v>11525</v>
      </c>
      <c r="F271" s="3">
        <f t="shared" si="44"/>
        <v>927.5</v>
      </c>
      <c r="G271" s="3">
        <f t="shared" si="45"/>
        <v>12235.000000000004</v>
      </c>
      <c r="H271" s="3">
        <f t="shared" si="46"/>
        <v>2202.3000000000006</v>
      </c>
      <c r="I271" s="3">
        <f t="shared" si="47"/>
        <v>0</v>
      </c>
      <c r="J271" s="3">
        <f t="shared" si="48"/>
        <v>0</v>
      </c>
      <c r="K271" s="3">
        <f t="shared" si="49"/>
        <v>3242.3000000000006</v>
      </c>
      <c r="L271" s="3">
        <f t="shared" si="50"/>
        <v>270.19166666666672</v>
      </c>
    </row>
    <row r="272" spans="1:12" x14ac:dyDescent="0.2">
      <c r="A272" s="3">
        <f>A271+25000</f>
        <v>48760</v>
      </c>
      <c r="B272" s="3">
        <v>2250</v>
      </c>
      <c r="C272" s="3">
        <f t="shared" si="41"/>
        <v>112.5</v>
      </c>
      <c r="D272" s="3">
        <f t="shared" si="42"/>
        <v>46510</v>
      </c>
      <c r="E272" s="3">
        <f t="shared" si="43"/>
        <v>11525</v>
      </c>
      <c r="F272" s="3">
        <f t="shared" si="44"/>
        <v>927.5</v>
      </c>
      <c r="G272" s="3">
        <f t="shared" si="45"/>
        <v>37235</v>
      </c>
      <c r="H272" s="3">
        <f t="shared" si="46"/>
        <v>6702.3</v>
      </c>
      <c r="I272" s="3">
        <f t="shared" si="47"/>
        <v>0</v>
      </c>
      <c r="J272" s="3">
        <f t="shared" si="48"/>
        <v>0</v>
      </c>
      <c r="K272" s="3">
        <f t="shared" si="49"/>
        <v>7742.3</v>
      </c>
      <c r="L272" s="3">
        <f t="shared" si="50"/>
        <v>645.19166666666672</v>
      </c>
    </row>
    <row r="273" spans="1:12" x14ac:dyDescent="0.2">
      <c r="A273" s="3">
        <f>46200*1.1</f>
        <v>50820.000000000007</v>
      </c>
      <c r="B273" s="3">
        <v>2250</v>
      </c>
      <c r="C273" s="3">
        <f t="shared" si="41"/>
        <v>112.5</v>
      </c>
      <c r="D273" s="3">
        <f t="shared" si="42"/>
        <v>48570.000000000007</v>
      </c>
      <c r="E273" s="3">
        <f t="shared" si="43"/>
        <v>11525</v>
      </c>
      <c r="F273" s="3">
        <f t="shared" si="44"/>
        <v>927.5</v>
      </c>
      <c r="G273" s="3">
        <f t="shared" si="45"/>
        <v>39295.000000000007</v>
      </c>
      <c r="H273" s="3">
        <f t="shared" si="46"/>
        <v>7073.1000000000013</v>
      </c>
      <c r="I273" s="3">
        <f t="shared" si="47"/>
        <v>0</v>
      </c>
      <c r="J273" s="3">
        <f t="shared" si="48"/>
        <v>0</v>
      </c>
      <c r="K273" s="3">
        <f t="shared" si="49"/>
        <v>8113.1000000000013</v>
      </c>
      <c r="L273" s="3">
        <f t="shared" si="50"/>
        <v>676.09166666666681</v>
      </c>
    </row>
    <row r="274" spans="1:12" x14ac:dyDescent="0.2">
      <c r="A274" s="3">
        <f>A273+25000</f>
        <v>75820</v>
      </c>
      <c r="B274" s="3">
        <v>2250</v>
      </c>
      <c r="C274" s="3">
        <f t="shared" si="41"/>
        <v>112.5</v>
      </c>
      <c r="D274" s="3">
        <f t="shared" si="42"/>
        <v>73570</v>
      </c>
      <c r="E274" s="3">
        <f t="shared" si="43"/>
        <v>11525</v>
      </c>
      <c r="F274" s="3">
        <f t="shared" si="44"/>
        <v>927.5</v>
      </c>
      <c r="G274" s="3">
        <f t="shared" si="45"/>
        <v>64295</v>
      </c>
      <c r="H274" s="3">
        <f t="shared" si="46"/>
        <v>7182</v>
      </c>
      <c r="I274" s="3">
        <f t="shared" si="47"/>
        <v>2973.6000000000004</v>
      </c>
      <c r="J274" s="3">
        <f t="shared" si="48"/>
        <v>832.60800000000017</v>
      </c>
      <c r="K274" s="3">
        <f t="shared" si="49"/>
        <v>9054.6080000000002</v>
      </c>
      <c r="L274" s="3">
        <f t="shared" si="50"/>
        <v>754.55066666666664</v>
      </c>
    </row>
    <row r="275" spans="1:12" x14ac:dyDescent="0.2">
      <c r="A275" s="3">
        <f>32400*1.1</f>
        <v>35640</v>
      </c>
      <c r="B275" s="3">
        <v>2250</v>
      </c>
      <c r="C275" s="3">
        <f t="shared" si="41"/>
        <v>112.5</v>
      </c>
      <c r="D275" s="3">
        <f t="shared" si="42"/>
        <v>33390</v>
      </c>
      <c r="E275" s="3">
        <f t="shared" si="43"/>
        <v>11525</v>
      </c>
      <c r="F275" s="3">
        <f t="shared" si="44"/>
        <v>927.5</v>
      </c>
      <c r="G275" s="3">
        <f t="shared" si="45"/>
        <v>24115</v>
      </c>
      <c r="H275" s="3">
        <f t="shared" si="46"/>
        <v>4340.7</v>
      </c>
      <c r="I275" s="3">
        <f t="shared" si="47"/>
        <v>0</v>
      </c>
      <c r="J275" s="3">
        <f t="shared" si="48"/>
        <v>0</v>
      </c>
      <c r="K275" s="3">
        <f t="shared" si="49"/>
        <v>5380.7</v>
      </c>
      <c r="L275" s="3">
        <f t="shared" si="50"/>
        <v>448.39166666666665</v>
      </c>
    </row>
    <row r="276" spans="1:12" x14ac:dyDescent="0.2">
      <c r="A276" s="3">
        <f>A275+25000</f>
        <v>60640</v>
      </c>
      <c r="B276" s="3">
        <v>2250</v>
      </c>
      <c r="C276" s="3">
        <f t="shared" si="41"/>
        <v>112.5</v>
      </c>
      <c r="D276" s="3">
        <f t="shared" si="42"/>
        <v>58390</v>
      </c>
      <c r="E276" s="3">
        <f t="shared" si="43"/>
        <v>11525</v>
      </c>
      <c r="F276" s="3">
        <f t="shared" si="44"/>
        <v>927.5</v>
      </c>
      <c r="G276" s="3">
        <f t="shared" si="45"/>
        <v>49115</v>
      </c>
      <c r="H276" s="3">
        <f t="shared" si="46"/>
        <v>7182</v>
      </c>
      <c r="I276" s="3">
        <f t="shared" si="47"/>
        <v>0</v>
      </c>
      <c r="J276" s="3">
        <f t="shared" si="48"/>
        <v>0</v>
      </c>
      <c r="K276" s="3">
        <f t="shared" si="49"/>
        <v>8222</v>
      </c>
      <c r="L276" s="3">
        <f t="shared" si="50"/>
        <v>685.16666666666663</v>
      </c>
    </row>
    <row r="277" spans="1:12" x14ac:dyDescent="0.2">
      <c r="A277" s="3">
        <f>50900*1.1</f>
        <v>55990.000000000007</v>
      </c>
      <c r="B277" s="3">
        <v>2250</v>
      </c>
      <c r="C277" s="3">
        <f t="shared" si="41"/>
        <v>112.5</v>
      </c>
      <c r="D277" s="3">
        <f t="shared" si="42"/>
        <v>53740.000000000007</v>
      </c>
      <c r="E277" s="3">
        <f t="shared" si="43"/>
        <v>11525</v>
      </c>
      <c r="F277" s="3">
        <f t="shared" si="44"/>
        <v>927.5</v>
      </c>
      <c r="G277" s="3">
        <f t="shared" si="45"/>
        <v>44465.000000000007</v>
      </c>
      <c r="H277" s="3">
        <f t="shared" si="46"/>
        <v>7182</v>
      </c>
      <c r="I277" s="3">
        <f t="shared" si="47"/>
        <v>0</v>
      </c>
      <c r="J277" s="3">
        <f t="shared" si="48"/>
        <v>0</v>
      </c>
      <c r="K277" s="3">
        <f t="shared" si="49"/>
        <v>8222</v>
      </c>
      <c r="L277" s="3">
        <f t="shared" si="50"/>
        <v>685.16666666666663</v>
      </c>
    </row>
    <row r="278" spans="1:12" x14ac:dyDescent="0.2">
      <c r="A278" s="3">
        <f>A277+25000</f>
        <v>80990</v>
      </c>
      <c r="B278" s="3">
        <v>2250</v>
      </c>
      <c r="C278" s="3">
        <f t="shared" si="41"/>
        <v>112.5</v>
      </c>
      <c r="D278" s="3">
        <f t="shared" si="42"/>
        <v>78740</v>
      </c>
      <c r="E278" s="3">
        <f t="shared" si="43"/>
        <v>11525</v>
      </c>
      <c r="F278" s="3">
        <f t="shared" si="44"/>
        <v>927.5</v>
      </c>
      <c r="G278" s="3">
        <f t="shared" si="45"/>
        <v>69465</v>
      </c>
      <c r="H278" s="3">
        <f t="shared" si="46"/>
        <v>7182</v>
      </c>
      <c r="I278" s="3">
        <f t="shared" si="47"/>
        <v>4421.2000000000007</v>
      </c>
      <c r="J278" s="3">
        <f t="shared" si="48"/>
        <v>1237.9360000000004</v>
      </c>
      <c r="K278" s="3">
        <f t="shared" si="49"/>
        <v>9459.9359999999997</v>
      </c>
      <c r="L278" s="3">
        <f t="shared" si="50"/>
        <v>788.32799999999997</v>
      </c>
    </row>
    <row r="279" spans="1:12" x14ac:dyDescent="0.2">
      <c r="A279" s="3">
        <f>40430*1.1</f>
        <v>44473</v>
      </c>
      <c r="B279" s="3">
        <v>2250</v>
      </c>
      <c r="C279" s="3">
        <f t="shared" si="41"/>
        <v>112.5</v>
      </c>
      <c r="D279" s="3">
        <f t="shared" si="42"/>
        <v>42223</v>
      </c>
      <c r="E279" s="3">
        <f t="shared" si="43"/>
        <v>11525</v>
      </c>
      <c r="F279" s="3">
        <f t="shared" si="44"/>
        <v>927.5</v>
      </c>
      <c r="G279" s="3">
        <f t="shared" si="45"/>
        <v>32948</v>
      </c>
      <c r="H279" s="3">
        <f t="shared" si="46"/>
        <v>5930.6399999999994</v>
      </c>
      <c r="I279" s="3">
        <f t="shared" si="47"/>
        <v>0</v>
      </c>
      <c r="J279" s="3">
        <f t="shared" si="48"/>
        <v>0</v>
      </c>
      <c r="K279" s="3">
        <f t="shared" si="49"/>
        <v>6970.6399999999994</v>
      </c>
      <c r="L279" s="3">
        <f t="shared" si="50"/>
        <v>580.88666666666666</v>
      </c>
    </row>
    <row r="280" spans="1:12" x14ac:dyDescent="0.2">
      <c r="A280" s="3">
        <f>A279+25000</f>
        <v>69473</v>
      </c>
      <c r="B280" s="3">
        <v>2250</v>
      </c>
      <c r="C280" s="3">
        <f t="shared" si="41"/>
        <v>112.5</v>
      </c>
      <c r="D280" s="3">
        <f t="shared" si="42"/>
        <v>67223</v>
      </c>
      <c r="E280" s="3">
        <f t="shared" si="43"/>
        <v>11525</v>
      </c>
      <c r="F280" s="3">
        <f t="shared" si="44"/>
        <v>927.5</v>
      </c>
      <c r="G280" s="3">
        <f t="shared" si="45"/>
        <v>57948</v>
      </c>
      <c r="H280" s="3">
        <f t="shared" si="46"/>
        <v>7182</v>
      </c>
      <c r="I280" s="3">
        <f t="shared" si="47"/>
        <v>1196.44</v>
      </c>
      <c r="J280" s="3">
        <f t="shared" si="48"/>
        <v>335.00320000000005</v>
      </c>
      <c r="K280" s="3">
        <f t="shared" si="49"/>
        <v>8557.0031999999992</v>
      </c>
      <c r="L280" s="3">
        <f t="shared" si="50"/>
        <v>713.08359999999993</v>
      </c>
    </row>
    <row r="281" spans="1:12" x14ac:dyDescent="0.2">
      <c r="A281" s="3">
        <f>25100*1.1</f>
        <v>27610.000000000004</v>
      </c>
      <c r="B281" s="3">
        <v>2250</v>
      </c>
      <c r="C281" s="3">
        <f t="shared" si="41"/>
        <v>112.5</v>
      </c>
      <c r="D281" s="3">
        <f t="shared" si="42"/>
        <v>25360.000000000004</v>
      </c>
      <c r="E281" s="3">
        <f t="shared" si="43"/>
        <v>11525</v>
      </c>
      <c r="F281" s="3">
        <f t="shared" si="44"/>
        <v>927.5</v>
      </c>
      <c r="G281" s="3">
        <f t="shared" si="45"/>
        <v>16085.000000000004</v>
      </c>
      <c r="H281" s="3">
        <f t="shared" si="46"/>
        <v>2895.3000000000006</v>
      </c>
      <c r="I281" s="3">
        <f t="shared" si="47"/>
        <v>0</v>
      </c>
      <c r="J281" s="3">
        <f t="shared" si="48"/>
        <v>0</v>
      </c>
      <c r="K281" s="3">
        <f t="shared" si="49"/>
        <v>3935.3000000000006</v>
      </c>
      <c r="L281" s="3">
        <f t="shared" si="50"/>
        <v>327.94166666666672</v>
      </c>
    </row>
    <row r="282" spans="1:12" x14ac:dyDescent="0.2">
      <c r="A282" s="3">
        <f>A281+25000</f>
        <v>52610</v>
      </c>
      <c r="B282" s="3">
        <v>2250</v>
      </c>
      <c r="C282" s="3">
        <f t="shared" si="41"/>
        <v>112.5</v>
      </c>
      <c r="D282" s="3">
        <f t="shared" si="42"/>
        <v>50360</v>
      </c>
      <c r="E282" s="3">
        <f t="shared" si="43"/>
        <v>11525</v>
      </c>
      <c r="F282" s="3">
        <f t="shared" si="44"/>
        <v>927.5</v>
      </c>
      <c r="G282" s="3">
        <f t="shared" si="45"/>
        <v>41085</v>
      </c>
      <c r="H282" s="3">
        <f t="shared" si="46"/>
        <v>7182</v>
      </c>
      <c r="I282" s="3">
        <f t="shared" si="47"/>
        <v>0</v>
      </c>
      <c r="J282" s="3">
        <f t="shared" si="48"/>
        <v>0</v>
      </c>
      <c r="K282" s="3">
        <f t="shared" si="49"/>
        <v>8222</v>
      </c>
      <c r="L282" s="3">
        <f t="shared" si="50"/>
        <v>685.16666666666663</v>
      </c>
    </row>
    <row r="283" spans="1:12" x14ac:dyDescent="0.2">
      <c r="A283" s="3">
        <f>16500*1.1</f>
        <v>18150</v>
      </c>
      <c r="B283" s="3">
        <v>2250</v>
      </c>
      <c r="C283" s="3">
        <f t="shared" si="41"/>
        <v>112.5</v>
      </c>
      <c r="D283" s="3">
        <f t="shared" si="42"/>
        <v>15900</v>
      </c>
      <c r="E283" s="3">
        <f t="shared" si="43"/>
        <v>11525</v>
      </c>
      <c r="F283" s="3">
        <f t="shared" si="44"/>
        <v>927.5</v>
      </c>
      <c r="G283" s="3">
        <f t="shared" si="45"/>
        <v>6625</v>
      </c>
      <c r="H283" s="3">
        <f t="shared" si="46"/>
        <v>1192.5</v>
      </c>
      <c r="I283" s="3">
        <f t="shared" si="47"/>
        <v>0</v>
      </c>
      <c r="J283" s="3">
        <f t="shared" si="48"/>
        <v>0</v>
      </c>
      <c r="K283" s="3">
        <f t="shared" si="49"/>
        <v>2232.5</v>
      </c>
      <c r="L283" s="3">
        <f t="shared" si="50"/>
        <v>186.04166666666666</v>
      </c>
    </row>
    <row r="284" spans="1:12" x14ac:dyDescent="0.2">
      <c r="A284" s="3">
        <f>A283+25000</f>
        <v>43150</v>
      </c>
      <c r="B284" s="3">
        <v>2250</v>
      </c>
      <c r="C284" s="3">
        <f t="shared" si="41"/>
        <v>112.5</v>
      </c>
      <c r="D284" s="3">
        <f t="shared" si="42"/>
        <v>40900</v>
      </c>
      <c r="E284" s="3">
        <f t="shared" si="43"/>
        <v>11525</v>
      </c>
      <c r="F284" s="3">
        <f t="shared" si="44"/>
        <v>927.5</v>
      </c>
      <c r="G284" s="3">
        <f t="shared" si="45"/>
        <v>31625</v>
      </c>
      <c r="H284" s="3">
        <f t="shared" si="46"/>
        <v>5692.5</v>
      </c>
      <c r="I284" s="3">
        <f t="shared" si="47"/>
        <v>0</v>
      </c>
      <c r="J284" s="3">
        <f t="shared" si="48"/>
        <v>0</v>
      </c>
      <c r="K284" s="3">
        <f t="shared" si="49"/>
        <v>6732.5</v>
      </c>
      <c r="L284" s="3">
        <f t="shared" si="50"/>
        <v>561.04166666666663</v>
      </c>
    </row>
    <row r="285" spans="1:12" x14ac:dyDescent="0.2">
      <c r="A285" s="3">
        <f>16500*1.1</f>
        <v>18150</v>
      </c>
      <c r="B285" s="3">
        <v>2250</v>
      </c>
      <c r="C285" s="3">
        <f t="shared" si="41"/>
        <v>112.5</v>
      </c>
      <c r="D285" s="3">
        <f t="shared" si="42"/>
        <v>15900</v>
      </c>
      <c r="E285" s="3">
        <f t="shared" si="43"/>
        <v>11525</v>
      </c>
      <c r="F285" s="3">
        <f t="shared" si="44"/>
        <v>927.5</v>
      </c>
      <c r="G285" s="3">
        <f t="shared" si="45"/>
        <v>6625</v>
      </c>
      <c r="H285" s="3">
        <f t="shared" si="46"/>
        <v>1192.5</v>
      </c>
      <c r="I285" s="3">
        <f t="shared" si="47"/>
        <v>0</v>
      </c>
      <c r="J285" s="3">
        <f t="shared" si="48"/>
        <v>0</v>
      </c>
      <c r="K285" s="3">
        <f t="shared" si="49"/>
        <v>2232.5</v>
      </c>
      <c r="L285" s="3">
        <f t="shared" si="50"/>
        <v>186.04166666666666</v>
      </c>
    </row>
    <row r="286" spans="1:12" x14ac:dyDescent="0.2">
      <c r="A286" s="3">
        <f>A285+25000</f>
        <v>43150</v>
      </c>
      <c r="B286" s="3">
        <v>2250</v>
      </c>
      <c r="C286" s="3">
        <f t="shared" si="41"/>
        <v>112.5</v>
      </c>
      <c r="D286" s="3">
        <f t="shared" si="42"/>
        <v>40900</v>
      </c>
      <c r="E286" s="3">
        <f t="shared" si="43"/>
        <v>11525</v>
      </c>
      <c r="F286" s="3">
        <f t="shared" si="44"/>
        <v>927.5</v>
      </c>
      <c r="G286" s="3">
        <f t="shared" si="45"/>
        <v>31625</v>
      </c>
      <c r="H286" s="3">
        <f t="shared" si="46"/>
        <v>5692.5</v>
      </c>
      <c r="I286" s="3">
        <f t="shared" si="47"/>
        <v>0</v>
      </c>
      <c r="J286" s="3">
        <f t="shared" si="48"/>
        <v>0</v>
      </c>
      <c r="K286" s="3">
        <f t="shared" si="49"/>
        <v>6732.5</v>
      </c>
      <c r="L286" s="3">
        <f t="shared" si="50"/>
        <v>561.04166666666663</v>
      </c>
    </row>
    <row r="287" spans="1:12" x14ac:dyDescent="0.2">
      <c r="A287" s="3">
        <f>19400*1.1</f>
        <v>21340</v>
      </c>
      <c r="B287" s="3">
        <v>2250</v>
      </c>
      <c r="C287" s="3">
        <f t="shared" si="41"/>
        <v>112.5</v>
      </c>
      <c r="D287" s="3">
        <f t="shared" si="42"/>
        <v>19090</v>
      </c>
      <c r="E287" s="3">
        <f t="shared" si="43"/>
        <v>11525</v>
      </c>
      <c r="F287" s="3">
        <f t="shared" si="44"/>
        <v>927.5</v>
      </c>
      <c r="G287" s="3">
        <f t="shared" si="45"/>
        <v>9815</v>
      </c>
      <c r="H287" s="3">
        <f t="shared" si="46"/>
        <v>1766.7</v>
      </c>
      <c r="I287" s="3">
        <f t="shared" si="47"/>
        <v>0</v>
      </c>
      <c r="J287" s="3">
        <f t="shared" si="48"/>
        <v>0</v>
      </c>
      <c r="K287" s="3">
        <f t="shared" si="49"/>
        <v>2806.7</v>
      </c>
      <c r="L287" s="3">
        <f t="shared" si="50"/>
        <v>233.89166666666665</v>
      </c>
    </row>
    <row r="288" spans="1:12" x14ac:dyDescent="0.2">
      <c r="A288" s="3">
        <f>A287+25000</f>
        <v>46340</v>
      </c>
      <c r="B288" s="3">
        <v>2250</v>
      </c>
      <c r="C288" s="3">
        <f t="shared" si="41"/>
        <v>112.5</v>
      </c>
      <c r="D288" s="3">
        <f t="shared" si="42"/>
        <v>44090</v>
      </c>
      <c r="E288" s="3">
        <f t="shared" si="43"/>
        <v>11525</v>
      </c>
      <c r="F288" s="3">
        <f t="shared" si="44"/>
        <v>927.5</v>
      </c>
      <c r="G288" s="3">
        <f t="shared" si="45"/>
        <v>34815</v>
      </c>
      <c r="H288" s="3">
        <f t="shared" si="46"/>
        <v>6266.7</v>
      </c>
      <c r="I288" s="3">
        <f t="shared" si="47"/>
        <v>0</v>
      </c>
      <c r="J288" s="3">
        <f t="shared" si="48"/>
        <v>0</v>
      </c>
      <c r="K288" s="3">
        <f t="shared" si="49"/>
        <v>7306.7</v>
      </c>
      <c r="L288" s="3">
        <f t="shared" si="50"/>
        <v>608.89166666666665</v>
      </c>
    </row>
    <row r="289" spans="1:12" x14ac:dyDescent="0.2">
      <c r="A289" s="3">
        <f>27600*1.1</f>
        <v>30360.000000000004</v>
      </c>
      <c r="B289" s="3">
        <v>2250</v>
      </c>
      <c r="C289" s="3">
        <f t="shared" si="41"/>
        <v>112.5</v>
      </c>
      <c r="D289" s="3">
        <f t="shared" si="42"/>
        <v>28110.000000000004</v>
      </c>
      <c r="E289" s="3">
        <f t="shared" si="43"/>
        <v>11525</v>
      </c>
      <c r="F289" s="3">
        <f t="shared" si="44"/>
        <v>927.5</v>
      </c>
      <c r="G289" s="3">
        <f t="shared" si="45"/>
        <v>18835.000000000004</v>
      </c>
      <c r="H289" s="3">
        <f t="shared" si="46"/>
        <v>3390.3000000000006</v>
      </c>
      <c r="I289" s="3">
        <f t="shared" si="47"/>
        <v>0</v>
      </c>
      <c r="J289" s="3">
        <f t="shared" si="48"/>
        <v>0</v>
      </c>
      <c r="K289" s="3">
        <f t="shared" si="49"/>
        <v>4430.3000000000011</v>
      </c>
      <c r="L289" s="3">
        <f t="shared" si="50"/>
        <v>369.19166666666678</v>
      </c>
    </row>
    <row r="290" spans="1:12" x14ac:dyDescent="0.2">
      <c r="A290" s="3">
        <f>A289+25000</f>
        <v>55360</v>
      </c>
      <c r="B290" s="3">
        <v>2250</v>
      </c>
      <c r="C290" s="3">
        <f t="shared" si="41"/>
        <v>112.5</v>
      </c>
      <c r="D290" s="3">
        <f t="shared" si="42"/>
        <v>53110</v>
      </c>
      <c r="E290" s="3">
        <f t="shared" si="43"/>
        <v>11525</v>
      </c>
      <c r="F290" s="3">
        <f t="shared" si="44"/>
        <v>927.5</v>
      </c>
      <c r="G290" s="3">
        <f t="shared" si="45"/>
        <v>43835</v>
      </c>
      <c r="H290" s="3">
        <f t="shared" si="46"/>
        <v>7182</v>
      </c>
      <c r="I290" s="3">
        <f t="shared" si="47"/>
        <v>0</v>
      </c>
      <c r="J290" s="3">
        <f t="shared" si="48"/>
        <v>0</v>
      </c>
      <c r="K290" s="3">
        <f t="shared" si="49"/>
        <v>8222</v>
      </c>
      <c r="L290" s="3">
        <f t="shared" si="50"/>
        <v>685.16666666666663</v>
      </c>
    </row>
    <row r="291" spans="1:12" x14ac:dyDescent="0.2">
      <c r="A291" s="3">
        <f>38110*1.1</f>
        <v>41921</v>
      </c>
      <c r="B291" s="3">
        <v>2250</v>
      </c>
      <c r="C291" s="3">
        <f t="shared" si="41"/>
        <v>112.5</v>
      </c>
      <c r="D291" s="3">
        <f t="shared" si="42"/>
        <v>39671</v>
      </c>
      <c r="E291" s="3">
        <f t="shared" si="43"/>
        <v>11525</v>
      </c>
      <c r="F291" s="3">
        <f t="shared" si="44"/>
        <v>927.5</v>
      </c>
      <c r="G291" s="3">
        <f t="shared" si="45"/>
        <v>30396</v>
      </c>
      <c r="H291" s="3">
        <f t="shared" si="46"/>
        <v>5471.28</v>
      </c>
      <c r="I291" s="3">
        <f t="shared" si="47"/>
        <v>0</v>
      </c>
      <c r="J291" s="3">
        <f t="shared" si="48"/>
        <v>0</v>
      </c>
      <c r="K291" s="3">
        <f t="shared" si="49"/>
        <v>6511.28</v>
      </c>
      <c r="L291" s="3">
        <f t="shared" si="50"/>
        <v>542.60666666666668</v>
      </c>
    </row>
    <row r="292" spans="1:12" x14ac:dyDescent="0.2">
      <c r="A292" s="3">
        <f>A291+25000</f>
        <v>66921</v>
      </c>
      <c r="B292" s="3">
        <v>2250</v>
      </c>
      <c r="C292" s="3">
        <f t="shared" si="41"/>
        <v>112.5</v>
      </c>
      <c r="D292" s="3">
        <f t="shared" si="42"/>
        <v>64671</v>
      </c>
      <c r="E292" s="3">
        <f t="shared" si="43"/>
        <v>11525</v>
      </c>
      <c r="F292" s="3">
        <f t="shared" si="44"/>
        <v>927.5</v>
      </c>
      <c r="G292" s="3">
        <f t="shared" si="45"/>
        <v>55396</v>
      </c>
      <c r="H292" s="3">
        <f t="shared" si="46"/>
        <v>7182</v>
      </c>
      <c r="I292" s="3">
        <f t="shared" si="47"/>
        <v>481.88000000000005</v>
      </c>
      <c r="J292" s="3">
        <f t="shared" si="48"/>
        <v>134.92640000000003</v>
      </c>
      <c r="K292" s="3">
        <f t="shared" si="49"/>
        <v>8356.9264000000003</v>
      </c>
      <c r="L292" s="3">
        <f t="shared" si="50"/>
        <v>696.41053333333332</v>
      </c>
    </row>
    <row r="293" spans="1:12" x14ac:dyDescent="0.2">
      <c r="A293" s="3">
        <f>26940*1.1</f>
        <v>29634.000000000004</v>
      </c>
      <c r="B293" s="3">
        <v>2250</v>
      </c>
      <c r="C293" s="3">
        <f t="shared" si="41"/>
        <v>112.5</v>
      </c>
      <c r="D293" s="3">
        <f t="shared" si="42"/>
        <v>27384.000000000004</v>
      </c>
      <c r="E293" s="3">
        <f t="shared" si="43"/>
        <v>11525</v>
      </c>
      <c r="F293" s="3">
        <f t="shared" si="44"/>
        <v>927.5</v>
      </c>
      <c r="G293" s="3">
        <f t="shared" si="45"/>
        <v>18109.000000000004</v>
      </c>
      <c r="H293" s="3">
        <f t="shared" si="46"/>
        <v>3259.6200000000003</v>
      </c>
      <c r="I293" s="3">
        <f t="shared" si="47"/>
        <v>0</v>
      </c>
      <c r="J293" s="3">
        <f t="shared" si="48"/>
        <v>0</v>
      </c>
      <c r="K293" s="3">
        <f t="shared" si="49"/>
        <v>4299.6200000000008</v>
      </c>
      <c r="L293" s="3">
        <f t="shared" si="50"/>
        <v>358.30166666666673</v>
      </c>
    </row>
    <row r="294" spans="1:12" x14ac:dyDescent="0.2">
      <c r="A294" s="3">
        <f>A293+25000</f>
        <v>54634</v>
      </c>
      <c r="B294" s="3">
        <v>2250</v>
      </c>
      <c r="C294" s="3">
        <f t="shared" si="41"/>
        <v>112.5</v>
      </c>
      <c r="D294" s="3">
        <f t="shared" si="42"/>
        <v>52384</v>
      </c>
      <c r="E294" s="3">
        <f t="shared" si="43"/>
        <v>11525</v>
      </c>
      <c r="F294" s="3">
        <f t="shared" si="44"/>
        <v>927.5</v>
      </c>
      <c r="G294" s="3">
        <f t="shared" si="45"/>
        <v>43109</v>
      </c>
      <c r="H294" s="3">
        <f t="shared" si="46"/>
        <v>7182</v>
      </c>
      <c r="I294" s="3">
        <f t="shared" si="47"/>
        <v>0</v>
      </c>
      <c r="J294" s="3">
        <f t="shared" si="48"/>
        <v>0</v>
      </c>
      <c r="K294" s="3">
        <f t="shared" si="49"/>
        <v>8222</v>
      </c>
      <c r="L294" s="3">
        <f t="shared" si="50"/>
        <v>685.16666666666663</v>
      </c>
    </row>
    <row r="295" spans="1:12" x14ac:dyDescent="0.2">
      <c r="A295" s="3">
        <f>55640*1.1</f>
        <v>61204.000000000007</v>
      </c>
      <c r="B295" s="3">
        <v>2250</v>
      </c>
      <c r="C295" s="3">
        <f t="shared" si="41"/>
        <v>112.5</v>
      </c>
      <c r="D295" s="3">
        <f t="shared" si="42"/>
        <v>58954.000000000007</v>
      </c>
      <c r="E295" s="3">
        <f t="shared" si="43"/>
        <v>11525</v>
      </c>
      <c r="F295" s="3">
        <f t="shared" si="44"/>
        <v>927.5</v>
      </c>
      <c r="G295" s="3">
        <f t="shared" si="45"/>
        <v>49679.000000000007</v>
      </c>
      <c r="H295" s="3">
        <f t="shared" si="46"/>
        <v>7182</v>
      </c>
      <c r="I295" s="3">
        <f t="shared" si="47"/>
        <v>0</v>
      </c>
      <c r="J295" s="3">
        <f t="shared" si="48"/>
        <v>0</v>
      </c>
      <c r="K295" s="3">
        <f t="shared" si="49"/>
        <v>8222</v>
      </c>
      <c r="L295" s="3">
        <f t="shared" si="50"/>
        <v>685.16666666666663</v>
      </c>
    </row>
    <row r="296" spans="1:12" x14ac:dyDescent="0.2">
      <c r="A296" s="3">
        <f>A295+25000</f>
        <v>86204</v>
      </c>
      <c r="B296" s="3">
        <v>2250</v>
      </c>
      <c r="C296" s="3">
        <f t="shared" si="41"/>
        <v>112.5</v>
      </c>
      <c r="D296" s="3">
        <f t="shared" si="42"/>
        <v>83954</v>
      </c>
      <c r="E296" s="3">
        <f t="shared" si="43"/>
        <v>11525</v>
      </c>
      <c r="F296" s="3">
        <f t="shared" si="44"/>
        <v>927.5</v>
      </c>
      <c r="G296" s="3">
        <f t="shared" si="45"/>
        <v>74679</v>
      </c>
      <c r="H296" s="3">
        <f t="shared" si="46"/>
        <v>7182</v>
      </c>
      <c r="I296" s="3">
        <f t="shared" si="47"/>
        <v>5881.1200000000008</v>
      </c>
      <c r="J296" s="3">
        <f t="shared" si="48"/>
        <v>1646.7136000000003</v>
      </c>
      <c r="K296" s="3">
        <f t="shared" si="49"/>
        <v>9868.713600000001</v>
      </c>
      <c r="L296" s="3">
        <f t="shared" si="50"/>
        <v>822.39280000000008</v>
      </c>
    </row>
    <row r="297" spans="1:12" x14ac:dyDescent="0.2">
      <c r="A297" s="3">
        <f>64000*1.1</f>
        <v>70400</v>
      </c>
      <c r="B297" s="3">
        <v>2250</v>
      </c>
      <c r="C297" s="3">
        <f t="shared" si="41"/>
        <v>112.5</v>
      </c>
      <c r="D297" s="3">
        <f t="shared" si="42"/>
        <v>68150</v>
      </c>
      <c r="E297" s="3">
        <f t="shared" si="43"/>
        <v>11525</v>
      </c>
      <c r="F297" s="3">
        <f t="shared" si="44"/>
        <v>927.5</v>
      </c>
      <c r="G297" s="3">
        <f t="shared" si="45"/>
        <v>58875</v>
      </c>
      <c r="H297" s="3">
        <f t="shared" si="46"/>
        <v>7182</v>
      </c>
      <c r="I297" s="3">
        <f t="shared" si="47"/>
        <v>1456.0000000000002</v>
      </c>
      <c r="J297" s="3">
        <f t="shared" si="48"/>
        <v>407.68000000000012</v>
      </c>
      <c r="K297" s="3">
        <f t="shared" si="49"/>
        <v>8629.68</v>
      </c>
      <c r="L297" s="3">
        <f t="shared" si="50"/>
        <v>719.14</v>
      </c>
    </row>
    <row r="298" spans="1:12" x14ac:dyDescent="0.2">
      <c r="A298" s="3">
        <f>A297+25000</f>
        <v>95400</v>
      </c>
      <c r="B298" s="3">
        <v>2250</v>
      </c>
      <c r="C298" s="3">
        <f t="shared" si="41"/>
        <v>112.5</v>
      </c>
      <c r="D298" s="3">
        <f t="shared" si="42"/>
        <v>93150</v>
      </c>
      <c r="E298" s="3">
        <f t="shared" si="43"/>
        <v>11525</v>
      </c>
      <c r="F298" s="3">
        <f t="shared" si="44"/>
        <v>927.5</v>
      </c>
      <c r="G298" s="3">
        <f t="shared" si="45"/>
        <v>83875</v>
      </c>
      <c r="H298" s="3">
        <f t="shared" si="46"/>
        <v>7182</v>
      </c>
      <c r="I298" s="3">
        <f t="shared" si="47"/>
        <v>8456</v>
      </c>
      <c r="J298" s="3">
        <f t="shared" si="48"/>
        <v>2367.6800000000003</v>
      </c>
      <c r="K298" s="3">
        <f t="shared" si="49"/>
        <v>10589.68</v>
      </c>
      <c r="L298" s="3">
        <f t="shared" si="50"/>
        <v>882.47333333333336</v>
      </c>
    </row>
    <row r="299" spans="1:12" x14ac:dyDescent="0.2">
      <c r="A299" s="3">
        <f>27170*1.1</f>
        <v>29887.000000000004</v>
      </c>
      <c r="B299" s="3">
        <v>2250</v>
      </c>
      <c r="C299" s="3">
        <f t="shared" si="41"/>
        <v>112.5</v>
      </c>
      <c r="D299" s="3">
        <f t="shared" si="42"/>
        <v>27637.000000000004</v>
      </c>
      <c r="E299" s="3">
        <f t="shared" si="43"/>
        <v>11525</v>
      </c>
      <c r="F299" s="3">
        <f t="shared" si="44"/>
        <v>927.5</v>
      </c>
      <c r="G299" s="3">
        <f t="shared" si="45"/>
        <v>18362.000000000004</v>
      </c>
      <c r="H299" s="3">
        <f t="shared" si="46"/>
        <v>3305.1600000000003</v>
      </c>
      <c r="I299" s="3">
        <f t="shared" si="47"/>
        <v>0</v>
      </c>
      <c r="J299" s="3">
        <f t="shared" si="48"/>
        <v>0</v>
      </c>
      <c r="K299" s="3">
        <f t="shared" si="49"/>
        <v>4345.16</v>
      </c>
      <c r="L299" s="3">
        <f t="shared" si="50"/>
        <v>362.09666666666664</v>
      </c>
    </row>
    <row r="300" spans="1:12" x14ac:dyDescent="0.2">
      <c r="A300" s="3">
        <f>A299+25000</f>
        <v>54887</v>
      </c>
      <c r="B300" s="3">
        <v>2250</v>
      </c>
      <c r="C300" s="3">
        <f t="shared" si="41"/>
        <v>112.5</v>
      </c>
      <c r="D300" s="3">
        <f t="shared" si="42"/>
        <v>52637</v>
      </c>
      <c r="E300" s="3">
        <f t="shared" si="43"/>
        <v>11525</v>
      </c>
      <c r="F300" s="3">
        <f t="shared" si="44"/>
        <v>927.5</v>
      </c>
      <c r="G300" s="3">
        <f t="shared" si="45"/>
        <v>43362</v>
      </c>
      <c r="H300" s="3">
        <f t="shared" si="46"/>
        <v>7182</v>
      </c>
      <c r="I300" s="3">
        <f t="shared" si="47"/>
        <v>0</v>
      </c>
      <c r="J300" s="3">
        <f t="shared" si="48"/>
        <v>0</v>
      </c>
      <c r="K300" s="3">
        <f t="shared" si="49"/>
        <v>8222</v>
      </c>
      <c r="L300" s="3">
        <f t="shared" si="50"/>
        <v>685.16666666666663</v>
      </c>
    </row>
    <row r="301" spans="1:12" x14ac:dyDescent="0.2">
      <c r="A301" s="3">
        <f>17600*1.1</f>
        <v>19360</v>
      </c>
      <c r="B301" s="3">
        <v>2250</v>
      </c>
      <c r="C301" s="3">
        <f t="shared" si="41"/>
        <v>112.5</v>
      </c>
      <c r="D301" s="3">
        <f t="shared" si="42"/>
        <v>17110</v>
      </c>
      <c r="E301" s="3">
        <f t="shared" si="43"/>
        <v>11525</v>
      </c>
      <c r="F301" s="3">
        <f t="shared" si="44"/>
        <v>927.5</v>
      </c>
      <c r="G301" s="3">
        <f t="shared" si="45"/>
        <v>7835</v>
      </c>
      <c r="H301" s="3">
        <f t="shared" si="46"/>
        <v>1410.3</v>
      </c>
      <c r="I301" s="3">
        <f t="shared" si="47"/>
        <v>0</v>
      </c>
      <c r="J301" s="3">
        <f t="shared" si="48"/>
        <v>0</v>
      </c>
      <c r="K301" s="3">
        <f t="shared" si="49"/>
        <v>2450.3000000000002</v>
      </c>
      <c r="L301" s="3">
        <f t="shared" si="50"/>
        <v>204.19166666666669</v>
      </c>
    </row>
    <row r="302" spans="1:12" x14ac:dyDescent="0.2">
      <c r="A302" s="3">
        <f>A301+25000</f>
        <v>44360</v>
      </c>
      <c r="B302" s="3">
        <v>2250</v>
      </c>
      <c r="C302" s="3">
        <f t="shared" si="41"/>
        <v>112.5</v>
      </c>
      <c r="D302" s="3">
        <f t="shared" si="42"/>
        <v>42110</v>
      </c>
      <c r="E302" s="3">
        <f t="shared" si="43"/>
        <v>11525</v>
      </c>
      <c r="F302" s="3">
        <f t="shared" si="44"/>
        <v>927.5</v>
      </c>
      <c r="G302" s="3">
        <f t="shared" si="45"/>
        <v>32835</v>
      </c>
      <c r="H302" s="3">
        <f t="shared" si="46"/>
        <v>5910.3</v>
      </c>
      <c r="I302" s="3">
        <f t="shared" si="47"/>
        <v>0</v>
      </c>
      <c r="J302" s="3">
        <f t="shared" si="48"/>
        <v>0</v>
      </c>
      <c r="K302" s="3">
        <f t="shared" si="49"/>
        <v>6950.3</v>
      </c>
      <c r="L302" s="3">
        <f t="shared" si="50"/>
        <v>579.19166666666672</v>
      </c>
    </row>
    <row r="303" spans="1:12" x14ac:dyDescent="0.2">
      <c r="A303" s="3">
        <f>27200*1.1</f>
        <v>29920.000000000004</v>
      </c>
      <c r="B303" s="3">
        <v>2250</v>
      </c>
      <c r="C303" s="3">
        <f t="shared" si="41"/>
        <v>112.5</v>
      </c>
      <c r="D303" s="3">
        <f t="shared" si="42"/>
        <v>27670.000000000004</v>
      </c>
      <c r="E303" s="3">
        <f t="shared" si="43"/>
        <v>11525</v>
      </c>
      <c r="F303" s="3">
        <f t="shared" si="44"/>
        <v>927.5</v>
      </c>
      <c r="G303" s="3">
        <f t="shared" si="45"/>
        <v>18395.000000000004</v>
      </c>
      <c r="H303" s="3">
        <f t="shared" si="46"/>
        <v>3311.1000000000004</v>
      </c>
      <c r="I303" s="3">
        <f t="shared" si="47"/>
        <v>0</v>
      </c>
      <c r="J303" s="3">
        <f t="shared" si="48"/>
        <v>0</v>
      </c>
      <c r="K303" s="3">
        <f t="shared" si="49"/>
        <v>4351.1000000000004</v>
      </c>
      <c r="L303" s="3">
        <f t="shared" si="50"/>
        <v>362.5916666666667</v>
      </c>
    </row>
    <row r="304" spans="1:12" x14ac:dyDescent="0.2">
      <c r="A304" s="3">
        <f>A303+25000</f>
        <v>54920</v>
      </c>
      <c r="B304" s="3">
        <v>2250</v>
      </c>
      <c r="C304" s="3">
        <f t="shared" si="41"/>
        <v>112.5</v>
      </c>
      <c r="D304" s="3">
        <f t="shared" si="42"/>
        <v>52670</v>
      </c>
      <c r="E304" s="3">
        <f t="shared" si="43"/>
        <v>11525</v>
      </c>
      <c r="F304" s="3">
        <f t="shared" si="44"/>
        <v>927.5</v>
      </c>
      <c r="G304" s="3">
        <f t="shared" si="45"/>
        <v>43395</v>
      </c>
      <c r="H304" s="3">
        <f t="shared" si="46"/>
        <v>7182</v>
      </c>
      <c r="I304" s="3">
        <f t="shared" si="47"/>
        <v>0</v>
      </c>
      <c r="J304" s="3">
        <f t="shared" si="48"/>
        <v>0</v>
      </c>
      <c r="K304" s="3">
        <f t="shared" si="49"/>
        <v>8222</v>
      </c>
      <c r="L304" s="3">
        <f t="shared" si="50"/>
        <v>685.16666666666663</v>
      </c>
    </row>
    <row r="305" spans="1:12" x14ac:dyDescent="0.2">
      <c r="A305" s="3">
        <f>30000*1.1</f>
        <v>33000</v>
      </c>
      <c r="B305" s="3">
        <v>2250</v>
      </c>
      <c r="C305" s="3">
        <f t="shared" si="41"/>
        <v>112.5</v>
      </c>
      <c r="D305" s="3">
        <f t="shared" si="42"/>
        <v>30750</v>
      </c>
      <c r="E305" s="3">
        <f t="shared" si="43"/>
        <v>11525</v>
      </c>
      <c r="F305" s="3">
        <f t="shared" si="44"/>
        <v>927.5</v>
      </c>
      <c r="G305" s="3">
        <f t="shared" si="45"/>
        <v>21475</v>
      </c>
      <c r="H305" s="3">
        <f t="shared" si="46"/>
        <v>3865.5</v>
      </c>
      <c r="I305" s="3">
        <f t="shared" si="47"/>
        <v>0</v>
      </c>
      <c r="J305" s="3">
        <f t="shared" si="48"/>
        <v>0</v>
      </c>
      <c r="K305" s="3">
        <f t="shared" si="49"/>
        <v>4905.5</v>
      </c>
      <c r="L305" s="3">
        <f t="shared" si="50"/>
        <v>408.79166666666669</v>
      </c>
    </row>
    <row r="306" spans="1:12" x14ac:dyDescent="0.2">
      <c r="A306" s="3">
        <f>A305+25000</f>
        <v>58000</v>
      </c>
      <c r="B306" s="3">
        <v>2250</v>
      </c>
      <c r="C306" s="3">
        <f t="shared" si="41"/>
        <v>112.5</v>
      </c>
      <c r="D306" s="3">
        <f t="shared" si="42"/>
        <v>55750</v>
      </c>
      <c r="E306" s="3">
        <f t="shared" si="43"/>
        <v>11525</v>
      </c>
      <c r="F306" s="3">
        <f t="shared" si="44"/>
        <v>927.5</v>
      </c>
      <c r="G306" s="3">
        <f t="shared" si="45"/>
        <v>46475</v>
      </c>
      <c r="H306" s="3">
        <f t="shared" si="46"/>
        <v>7182</v>
      </c>
      <c r="I306" s="3">
        <f t="shared" si="47"/>
        <v>0</v>
      </c>
      <c r="J306" s="3">
        <f t="shared" si="48"/>
        <v>0</v>
      </c>
      <c r="K306" s="3">
        <f t="shared" si="49"/>
        <v>8222</v>
      </c>
      <c r="L306" s="3">
        <f t="shared" si="50"/>
        <v>685.16666666666663</v>
      </c>
    </row>
    <row r="307" spans="1:12" x14ac:dyDescent="0.2">
      <c r="A307" s="3">
        <f>18000*1.1</f>
        <v>19800</v>
      </c>
      <c r="B307" s="3">
        <v>2250</v>
      </c>
      <c r="C307" s="3">
        <f t="shared" si="41"/>
        <v>112.5</v>
      </c>
      <c r="D307" s="3">
        <f t="shared" si="42"/>
        <v>17550</v>
      </c>
      <c r="E307" s="3">
        <f t="shared" si="43"/>
        <v>11525</v>
      </c>
      <c r="F307" s="3">
        <f t="shared" si="44"/>
        <v>927.5</v>
      </c>
      <c r="G307" s="3">
        <f t="shared" si="45"/>
        <v>8275</v>
      </c>
      <c r="H307" s="3">
        <f t="shared" si="46"/>
        <v>1489.5</v>
      </c>
      <c r="I307" s="3">
        <f t="shared" si="47"/>
        <v>0</v>
      </c>
      <c r="J307" s="3">
        <f t="shared" si="48"/>
        <v>0</v>
      </c>
      <c r="K307" s="3">
        <f t="shared" si="49"/>
        <v>2529.5</v>
      </c>
      <c r="L307" s="3">
        <f t="shared" si="50"/>
        <v>210.79166666666666</v>
      </c>
    </row>
    <row r="308" spans="1:12" x14ac:dyDescent="0.2">
      <c r="A308" s="3">
        <f>A307+25000</f>
        <v>44800</v>
      </c>
      <c r="B308" s="3">
        <v>2250</v>
      </c>
      <c r="C308" s="3">
        <f t="shared" si="41"/>
        <v>112.5</v>
      </c>
      <c r="D308" s="3">
        <f t="shared" si="42"/>
        <v>42550</v>
      </c>
      <c r="E308" s="3">
        <f t="shared" si="43"/>
        <v>11525</v>
      </c>
      <c r="F308" s="3">
        <f t="shared" si="44"/>
        <v>927.5</v>
      </c>
      <c r="G308" s="3">
        <f t="shared" si="45"/>
        <v>33275</v>
      </c>
      <c r="H308" s="3">
        <f t="shared" si="46"/>
        <v>5989.5</v>
      </c>
      <c r="I308" s="3">
        <f t="shared" si="47"/>
        <v>0</v>
      </c>
      <c r="J308" s="3">
        <f t="shared" si="48"/>
        <v>0</v>
      </c>
      <c r="K308" s="3">
        <f t="shared" si="49"/>
        <v>7029.5</v>
      </c>
      <c r="L308" s="3">
        <f t="shared" si="50"/>
        <v>585.79166666666663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2016 Pay</vt:lpstr>
      <vt:lpstr>C Day</vt:lpstr>
      <vt:lpstr>Fed WH Calc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White</dc:creator>
  <cp:lastModifiedBy>Kimberly Holland</cp:lastModifiedBy>
  <cp:lastPrinted>2016-03-23T00:56:33Z</cp:lastPrinted>
  <dcterms:created xsi:type="dcterms:W3CDTF">2016-03-22T19:51:08Z</dcterms:created>
  <dcterms:modified xsi:type="dcterms:W3CDTF">2017-02-07T20:42:30Z</dcterms:modified>
</cp:coreProperties>
</file>